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Lávka Mostov\ROZPOČET\FINAL_01_2024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201" sheetId="3" r:id="rId3"/>
    <sheet name="2 - SO401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SO201'!$A$1:$M$370</definedName>
    <definedName name="_xlnm.Print_Titles" localSheetId="2">'1 - SO201'!$30:$32</definedName>
    <definedName name="_xlnm.Print_Area" localSheetId="3">'2 - SO401'!$A$1:$M$331</definedName>
    <definedName name="_xlnm.Print_Titles" localSheetId="3">'2 - SO401'!$29:$31</definedName>
  </definedNames>
  <calcPr/>
</workbook>
</file>

<file path=xl/calcChain.xml><?xml version="1.0" encoding="utf-8"?>
<calcChain xmlns="http://schemas.openxmlformats.org/spreadsheetml/2006/main">
  <c i="4" l="1" r="R309"/>
  <c r="I309"/>
  <c r="Q309"/>
  <c r="R304"/>
  <c r="I304"/>
  <c r="Q304"/>
  <c r="R299"/>
  <c r="J299"/>
  <c r="L299"/>
  <c r="I299"/>
  <c r="Q299"/>
  <c r="R294"/>
  <c r="I294"/>
  <c r="Q294"/>
  <c r="R289"/>
  <c r="I289"/>
  <c r="J289"/>
  <c r="L289"/>
  <c r="R284"/>
  <c r="I284"/>
  <c r="Q284"/>
  <c r="R279"/>
  <c r="I279"/>
  <c r="Q279"/>
  <c r="R274"/>
  <c r="Q274"/>
  <c r="I274"/>
  <c r="J274"/>
  <c r="L274"/>
  <c r="R269"/>
  <c r="I269"/>
  <c r="Q269"/>
  <c r="R264"/>
  <c r="R314"/>
  <c r="Q264"/>
  <c r="I264"/>
  <c r="J264"/>
  <c r="L264"/>
  <c r="R256"/>
  <c r="R261"/>
  <c r="I256"/>
  <c r="Q256"/>
  <c r="Q261"/>
  <c r="R248"/>
  <c r="Q248"/>
  <c r="I248"/>
  <c r="J248"/>
  <c r="L248"/>
  <c r="R243"/>
  <c r="I243"/>
  <c r="Q243"/>
  <c r="R238"/>
  <c r="I238"/>
  <c r="J238"/>
  <c r="L238"/>
  <c r="R233"/>
  <c r="I233"/>
  <c r="J233"/>
  <c r="L233"/>
  <c r="R228"/>
  <c r="R253"/>
  <c r="I228"/>
  <c r="J228"/>
  <c r="R220"/>
  <c r="I220"/>
  <c r="Q220"/>
  <c r="R215"/>
  <c r="I215"/>
  <c r="Q215"/>
  <c r="R210"/>
  <c r="I210"/>
  <c r="J210"/>
  <c r="L210"/>
  <c r="R205"/>
  <c r="I205"/>
  <c r="Q205"/>
  <c r="R200"/>
  <c r="I200"/>
  <c r="Q200"/>
  <c r="R195"/>
  <c r="I195"/>
  <c r="J195"/>
  <c r="L195"/>
  <c r="R190"/>
  <c r="Q190"/>
  <c r="I190"/>
  <c r="J190"/>
  <c r="L190"/>
  <c r="R185"/>
  <c r="I185"/>
  <c r="Q185"/>
  <c r="R180"/>
  <c r="R225"/>
  <c r="I180"/>
  <c r="J180"/>
  <c r="R172"/>
  <c r="I172"/>
  <c r="J172"/>
  <c r="L172"/>
  <c r="R167"/>
  <c r="Q167"/>
  <c r="I167"/>
  <c r="J167"/>
  <c r="L167"/>
  <c r="R162"/>
  <c r="R177"/>
  <c r="I162"/>
  <c r="Q162"/>
  <c r="R154"/>
  <c r="I154"/>
  <c r="Q154"/>
  <c r="R149"/>
  <c r="R159"/>
  <c r="I149"/>
  <c r="Q149"/>
  <c r="Q159"/>
  <c r="R141"/>
  <c r="Q141"/>
  <c r="I141"/>
  <c r="J141"/>
  <c r="L141"/>
  <c r="R136"/>
  <c r="I136"/>
  <c r="J136"/>
  <c r="L136"/>
  <c r="R131"/>
  <c r="I131"/>
  <c r="J131"/>
  <c r="L131"/>
  <c r="R126"/>
  <c r="I126"/>
  <c r="J126"/>
  <c r="L126"/>
  <c r="R121"/>
  <c r="I121"/>
  <c r="Q121"/>
  <c r="R116"/>
  <c r="I116"/>
  <c r="Q116"/>
  <c r="R111"/>
  <c r="I111"/>
  <c r="Q111"/>
  <c r="R106"/>
  <c r="I106"/>
  <c r="Q106"/>
  <c r="R101"/>
  <c r="I101"/>
  <c r="J101"/>
  <c r="L101"/>
  <c r="R96"/>
  <c r="I96"/>
  <c r="J96"/>
  <c r="L96"/>
  <c r="R91"/>
  <c r="I91"/>
  <c r="J91"/>
  <c r="L91"/>
  <c r="R86"/>
  <c r="I86"/>
  <c r="J86"/>
  <c r="L86"/>
  <c r="R81"/>
  <c r="I81"/>
  <c r="J81"/>
  <c r="L81"/>
  <c r="R76"/>
  <c r="I76"/>
  <c r="Q76"/>
  <c r="R71"/>
  <c r="R146"/>
  <c r="I71"/>
  <c r="Q71"/>
  <c r="R63"/>
  <c r="I63"/>
  <c r="J63"/>
  <c r="L63"/>
  <c r="R58"/>
  <c r="I58"/>
  <c r="Q58"/>
  <c r="R53"/>
  <c r="I53"/>
  <c r="J53"/>
  <c r="L53"/>
  <c r="R48"/>
  <c r="I48"/>
  <c r="Q48"/>
  <c r="R43"/>
  <c r="I43"/>
  <c r="J43"/>
  <c r="L43"/>
  <c r="R38"/>
  <c r="I38"/>
  <c r="Q38"/>
  <c r="R33"/>
  <c r="R68"/>
  <c r="I33"/>
  <c r="J33"/>
  <c r="A13"/>
  <c i="3" r="R348"/>
  <c r="I348"/>
  <c r="Q348"/>
  <c r="R343"/>
  <c r="Q343"/>
  <c r="I343"/>
  <c r="J343"/>
  <c r="L343"/>
  <c r="R338"/>
  <c r="I338"/>
  <c r="Q338"/>
  <c r="R333"/>
  <c r="I333"/>
  <c r="J333"/>
  <c r="L333"/>
  <c r="R328"/>
  <c r="I328"/>
  <c r="J328"/>
  <c r="L328"/>
  <c r="R323"/>
  <c r="I323"/>
  <c r="J323"/>
  <c r="L323"/>
  <c r="R318"/>
  <c r="I318"/>
  <c r="J318"/>
  <c r="L318"/>
  <c r="R313"/>
  <c r="R353"/>
  <c r="I313"/>
  <c r="J313"/>
  <c r="R305"/>
  <c r="I305"/>
  <c r="J305"/>
  <c r="L305"/>
  <c r="R300"/>
  <c r="R310"/>
  <c r="I300"/>
  <c r="J300"/>
  <c r="L300"/>
  <c r="L311"/>
  <c r="L27"/>
  <c r="R292"/>
  <c r="R297"/>
  <c r="Q292"/>
  <c r="Q297"/>
  <c r="I292"/>
  <c r="J292"/>
  <c r="H298"/>
  <c r="K26"/>
  <c r="R284"/>
  <c r="I284"/>
  <c r="J284"/>
  <c r="L284"/>
  <c r="R279"/>
  <c r="I279"/>
  <c r="J279"/>
  <c r="L279"/>
  <c r="R274"/>
  <c r="R289"/>
  <c r="I274"/>
  <c r="J274"/>
  <c r="R266"/>
  <c r="I266"/>
  <c r="Q266"/>
  <c r="R261"/>
  <c r="I261"/>
  <c r="J261"/>
  <c r="L261"/>
  <c r="R256"/>
  <c r="I256"/>
  <c r="J256"/>
  <c r="L256"/>
  <c r="R251"/>
  <c r="I251"/>
  <c r="J251"/>
  <c r="L251"/>
  <c r="R246"/>
  <c r="I246"/>
  <c r="Q246"/>
  <c r="R241"/>
  <c r="I241"/>
  <c r="J241"/>
  <c r="L241"/>
  <c r="R236"/>
  <c r="I236"/>
  <c r="Q236"/>
  <c r="R231"/>
  <c r="I231"/>
  <c r="J231"/>
  <c r="L231"/>
  <c r="R226"/>
  <c r="I226"/>
  <c r="Q226"/>
  <c r="R221"/>
  <c r="I221"/>
  <c r="J221"/>
  <c r="L221"/>
  <c r="R216"/>
  <c r="I216"/>
  <c r="J216"/>
  <c r="L216"/>
  <c r="R211"/>
  <c r="Q211"/>
  <c r="I211"/>
  <c r="J211"/>
  <c r="L211"/>
  <c r="R206"/>
  <c r="I206"/>
  <c r="Q206"/>
  <c r="R201"/>
  <c r="I201"/>
  <c r="Q201"/>
  <c r="R196"/>
  <c r="R271"/>
  <c r="I196"/>
  <c r="Q196"/>
  <c r="R188"/>
  <c r="I188"/>
  <c r="Q188"/>
  <c r="R183"/>
  <c r="I183"/>
  <c r="Q183"/>
  <c r="R178"/>
  <c r="R193"/>
  <c r="I178"/>
  <c r="Q178"/>
  <c r="Q193"/>
  <c r="R170"/>
  <c r="I170"/>
  <c r="J170"/>
  <c r="L170"/>
  <c r="R165"/>
  <c r="I165"/>
  <c r="J165"/>
  <c r="L165"/>
  <c r="R160"/>
  <c r="Q160"/>
  <c r="I160"/>
  <c r="J160"/>
  <c r="L160"/>
  <c r="R155"/>
  <c r="I155"/>
  <c r="Q155"/>
  <c r="R150"/>
  <c r="I150"/>
  <c r="J150"/>
  <c r="L150"/>
  <c r="R145"/>
  <c r="I145"/>
  <c r="Q145"/>
  <c r="R140"/>
  <c r="I140"/>
  <c r="J140"/>
  <c r="L140"/>
  <c r="R135"/>
  <c r="I135"/>
  <c r="Q135"/>
  <c r="R130"/>
  <c r="I130"/>
  <c r="Q130"/>
  <c r="R125"/>
  <c r="R175"/>
  <c r="I125"/>
  <c r="Q125"/>
  <c r="R117"/>
  <c r="I117"/>
  <c r="J117"/>
  <c r="L117"/>
  <c r="R112"/>
  <c r="I112"/>
  <c r="J112"/>
  <c r="L112"/>
  <c r="R107"/>
  <c r="I107"/>
  <c r="J107"/>
  <c r="L107"/>
  <c r="R102"/>
  <c r="I102"/>
  <c r="J102"/>
  <c r="L102"/>
  <c r="R97"/>
  <c r="I97"/>
  <c r="J97"/>
  <c r="L97"/>
  <c r="R92"/>
  <c r="I92"/>
  <c r="J92"/>
  <c r="L92"/>
  <c r="R87"/>
  <c r="I87"/>
  <c r="J87"/>
  <c r="L87"/>
  <c r="R82"/>
  <c r="I82"/>
  <c r="J82"/>
  <c r="L82"/>
  <c r="R77"/>
  <c r="I77"/>
  <c r="Q77"/>
  <c r="R72"/>
  <c r="I72"/>
  <c r="Q72"/>
  <c r="R67"/>
  <c r="R122"/>
  <c r="I67"/>
  <c r="Q67"/>
  <c r="R59"/>
  <c r="I59"/>
  <c r="Q59"/>
  <c r="R54"/>
  <c r="I54"/>
  <c r="J54"/>
  <c r="L54"/>
  <c r="R49"/>
  <c r="I49"/>
  <c r="Q49"/>
  <c r="R44"/>
  <c r="I44"/>
  <c r="J44"/>
  <c r="L44"/>
  <c r="R39"/>
  <c r="I39"/>
  <c r="J39"/>
  <c r="L39"/>
  <c r="R34"/>
  <c r="R64"/>
  <c r="I34"/>
  <c r="Q34"/>
  <c r="A13"/>
  <c i="2" r="R56"/>
  <c r="I56"/>
  <c r="J56"/>
  <c r="L56"/>
  <c r="R51"/>
  <c r="I51"/>
  <c r="Q51"/>
  <c r="R46"/>
  <c r="I46"/>
  <c r="J46"/>
  <c r="L46"/>
  <c r="R41"/>
  <c r="I41"/>
  <c r="J41"/>
  <c r="L41"/>
  <c r="R36"/>
  <c r="Q36"/>
  <c r="I36"/>
  <c r="J36"/>
  <c r="L36"/>
  <c r="R31"/>
  <c r="I31"/>
  <c r="J31"/>
  <c r="L31"/>
  <c r="R26"/>
  <c r="R61"/>
  <c r="I26"/>
  <c r="J26"/>
  <c r="A13"/>
  <c i="3" l="1" r="H290"/>
  <c r="K25"/>
  <c i="2" r="Q26"/>
  <c r="Q31"/>
  <c r="Q46"/>
  <c i="3" r="Q39"/>
  <c r="Q64"/>
  <c r="Q44"/>
  <c r="Q54"/>
  <c r="J67"/>
  <c r="L67"/>
  <c r="Q92"/>
  <c r="Q97"/>
  <c r="J125"/>
  <c r="J130"/>
  <c r="L130"/>
  <c r="J135"/>
  <c r="L135"/>
  <c r="Q165"/>
  <c r="Q170"/>
  <c r="J188"/>
  <c r="L188"/>
  <c r="Q216"/>
  <c r="Q271"/>
  <c r="Q221"/>
  <c r="Q241"/>
  <c r="J246"/>
  <c r="L246"/>
  <c r="Q256"/>
  <c r="Q261"/>
  <c r="Q274"/>
  <c r="Q284"/>
  <c r="H297"/>
  <c r="Q300"/>
  <c r="Q310"/>
  <c r="Q305"/>
  <c r="H311"/>
  <c r="K27"/>
  <c r="L313"/>
  <c r="Q318"/>
  <c r="Q323"/>
  <c r="J338"/>
  <c r="L338"/>
  <c i="4" r="Q33"/>
  <c r="J38"/>
  <c r="L38"/>
  <c r="Q43"/>
  <c r="J48"/>
  <c r="L48"/>
  <c r="Q53"/>
  <c r="Q63"/>
  <c r="Q91"/>
  <c r="Q96"/>
  <c r="Q101"/>
  <c r="J116"/>
  <c r="L116"/>
  <c r="J121"/>
  <c r="L121"/>
  <c r="Q126"/>
  <c r="J149"/>
  <c r="J154"/>
  <c r="L154"/>
  <c r="Q180"/>
  <c r="Q195"/>
  <c r="J200"/>
  <c r="L200"/>
  <c r="J220"/>
  <c r="L220"/>
  <c r="L228"/>
  <c r="J243"/>
  <c r="L243"/>
  <c r="J269"/>
  <c r="L269"/>
  <c r="L314"/>
  <c r="J314"/>
  <c r="J315"/>
  <c r="J279"/>
  <c r="L279"/>
  <c i="3" r="J59"/>
  <c r="L59"/>
  <c r="J183"/>
  <c r="L183"/>
  <c r="J236"/>
  <c r="L236"/>
  <c r="J266"/>
  <c r="L266"/>
  <c r="Q279"/>
  <c r="H310"/>
  <c r="J348"/>
  <c r="L348"/>
  <c i="4" r="J58"/>
  <c r="L58"/>
  <c r="J106"/>
  <c r="L106"/>
  <c r="J111"/>
  <c r="L111"/>
  <c r="J162"/>
  <c r="H178"/>
  <c r="K23"/>
  <c r="Q172"/>
  <c r="Q177"/>
  <c r="Q233"/>
  <c i="2" r="L26"/>
  <c r="Q41"/>
  <c i="3" r="J34"/>
  <c r="J77"/>
  <c r="L77"/>
  <c r="Q82"/>
  <c r="Q122"/>
  <c r="Q87"/>
  <c r="Q102"/>
  <c r="Q107"/>
  <c r="Q112"/>
  <c r="Q117"/>
  <c r="Q140"/>
  <c r="Q175"/>
  <c r="Q150"/>
  <c r="J178"/>
  <c r="H194"/>
  <c r="K23"/>
  <c r="J201"/>
  <c r="L201"/>
  <c r="J226"/>
  <c r="L226"/>
  <c r="Q231"/>
  <c r="Q251"/>
  <c r="L274"/>
  <c r="L290"/>
  <c r="L25"/>
  <c r="L310"/>
  <c r="J310"/>
  <c r="J311"/>
  <c r="Q313"/>
  <c r="Q353"/>
  <c r="Q328"/>
  <c r="Q333"/>
  <c r="H354"/>
  <c r="K28"/>
  <c i="4" r="H69"/>
  <c r="K20"/>
  <c r="J76"/>
  <c r="L76"/>
  <c r="Q81"/>
  <c r="Q146"/>
  <c r="Q86"/>
  <c r="Q131"/>
  <c r="Q136"/>
  <c r="Q210"/>
  <c r="J215"/>
  <c r="L215"/>
  <c r="J256"/>
  <c r="H261"/>
  <c r="J284"/>
  <c r="L284"/>
  <c i="2" r="J51"/>
  <c r="L51"/>
  <c r="Q56"/>
  <c i="3" r="J49"/>
  <c r="L49"/>
  <c r="J72"/>
  <c r="L72"/>
  <c r="J145"/>
  <c r="L145"/>
  <c r="J155"/>
  <c r="L155"/>
  <c r="J196"/>
  <c r="H271"/>
  <c r="J206"/>
  <c r="L206"/>
  <c i="4" r="Q228"/>
  <c r="H253"/>
  <c i="3" r="H289"/>
  <c r="L292"/>
  <c r="L297"/>
  <c r="J297"/>
  <c r="J298"/>
  <c i="4" r="L33"/>
  <c r="L68"/>
  <c r="J71"/>
  <c r="H147"/>
  <c r="K21"/>
  <c r="L180"/>
  <c r="J185"/>
  <c r="L185"/>
  <c r="J205"/>
  <c r="L205"/>
  <c r="Q238"/>
  <c r="Q289"/>
  <c r="Q314"/>
  <c r="S314"/>
  <c r="S27"/>
  <c r="J294"/>
  <c r="L294"/>
  <c r="J304"/>
  <c r="L304"/>
  <c r="J309"/>
  <c r="L309"/>
  <c r="H314"/>
  <c r="H315"/>
  <c r="K27"/>
  <c r="L315"/>
  <c r="L27"/>
  <c l="1" r="Q225"/>
  <c i="3" r="S310"/>
  <c r="S27"/>
  <c i="4" r="Q253"/>
  <c i="3" r="L354"/>
  <c r="L28"/>
  <c i="2" r="L62"/>
  <c r="J11"/>
  <c i="1" r="F20"/>
  <c i="4" r="L254"/>
  <c r="L25"/>
  <c r="Q68"/>
  <c i="3" r="L123"/>
  <c r="L21"/>
  <c r="Q289"/>
  <c r="H64"/>
  <c i="4" r="H160"/>
  <c r="K22"/>
  <c r="L226"/>
  <c r="L24"/>
  <c i="3" r="H176"/>
  <c r="K22"/>
  <c i="2" r="Q61"/>
  <c i="4" r="H254"/>
  <c r="K25"/>
  <c i="2" r="H61"/>
  <c i="4" r="H226"/>
  <c r="K24"/>
  <c i="3" r="S297"/>
  <c r="S26"/>
  <c i="4" r="H225"/>
  <c i="3" r="H353"/>
  <c i="4" r="H68"/>
  <c r="J68"/>
  <c r="J69"/>
  <c i="2" r="H62"/>
  <c r="K20"/>
  <c r="Q11"/>
  <c r="L61"/>
  <c r="J61"/>
  <c r="J62"/>
  <c i="3" r="L34"/>
  <c r="L65"/>
  <c r="L20"/>
  <c r="H65"/>
  <c r="L178"/>
  <c r="L193"/>
  <c r="J193"/>
  <c r="J194"/>
  <c r="H193"/>
  <c r="L289"/>
  <c r="J289"/>
  <c r="J290"/>
  <c r="L298"/>
  <c r="L26"/>
  <c i="4" r="L69"/>
  <c r="L20"/>
  <c r="L162"/>
  <c r="L178"/>
  <c r="L23"/>
  <c r="L253"/>
  <c r="J253"/>
  <c r="J254"/>
  <c i="3" r="H122"/>
  <c r="H272"/>
  <c r="K24"/>
  <c i="4" r="L71"/>
  <c r="L146"/>
  <c r="H262"/>
  <c r="K26"/>
  <c i="3" r="L122"/>
  <c r="J122"/>
  <c r="J123"/>
  <c r="H123"/>
  <c r="K21"/>
  <c r="L125"/>
  <c r="L175"/>
  <c r="L196"/>
  <c r="L271"/>
  <c r="J271"/>
  <c r="J272"/>
  <c i="4" r="L149"/>
  <c r="L160"/>
  <c r="L22"/>
  <c r="H177"/>
  <c i="3" r="H175"/>
  <c r="L353"/>
  <c r="J353"/>
  <c r="J354"/>
  <c i="4" r="J10"/>
  <c r="L225"/>
  <c r="J225"/>
  <c r="J226"/>
  <c r="L256"/>
  <c r="L262"/>
  <c r="L26"/>
  <c r="H146"/>
  <c r="H159"/>
  <c i="3" l="1" r="J175"/>
  <c r="J176"/>
  <c r="J10"/>
  <c i="2" r="S61"/>
  <c r="S20"/>
  <c i="4" r="S253"/>
  <c r="S25"/>
  <c r="S68"/>
  <c r="S20"/>
  <c r="S225"/>
  <c r="S24"/>
  <c r="J146"/>
  <c r="J147"/>
  <c i="3" r="S289"/>
  <c r="S25"/>
  <c i="4" r="Q11"/>
  <c r="S11"/>
  <c i="1" r="S22"/>
  <c i="3" r="S353"/>
  <c r="S28"/>
  <c r="S271"/>
  <c r="S24"/>
  <c r="S122"/>
  <c r="S21"/>
  <c r="K20"/>
  <c r="Q11"/>
  <c r="L64"/>
  <c r="J64"/>
  <c r="J65"/>
  <c r="S193"/>
  <c r="S23"/>
  <c r="L176"/>
  <c r="L22"/>
  <c r="L194"/>
  <c r="L23"/>
  <c i="4" r="L177"/>
  <c r="J177"/>
  <c r="J178"/>
  <c i="2" r="J10"/>
  <c r="S11"/>
  <c i="1" r="S20"/>
  <c i="2" r="R11"/>
  <c r="L20"/>
  <c i="4" r="L261"/>
  <c r="J261"/>
  <c r="J262"/>
  <c i="1" r="D22"/>
  <c i="3" r="L272"/>
  <c r="L24"/>
  <c i="4" r="L147"/>
  <c r="L21"/>
  <c r="L159"/>
  <c r="J159"/>
  <c r="J160"/>
  <c i="3" l="1" r="S11"/>
  <c i="1" r="S21"/>
  <c i="4" r="R11"/>
  <c i="3" r="J11"/>
  <c i="1" r="F21"/>
  <c i="4" r="J11"/>
  <c i="1" r="F22"/>
  <c r="D21"/>
  <c i="3" r="R11"/>
  <c r="S64"/>
  <c r="S20"/>
  <c i="4" r="S159"/>
  <c r="S22"/>
  <c r="S177"/>
  <c r="S23"/>
  <c i="3" r="S175"/>
  <c r="S22"/>
  <c i="4" r="S146"/>
  <c r="S21"/>
  <c r="S261"/>
  <c r="S26"/>
  <c i="1" r="D20"/>
  <c r="F11"/>
  <c l="1" r="F13"/>
</calcChain>
</file>

<file path=xl/sharedStrings.xml><?xml version="1.0" encoding="utf-8"?>
<sst xmlns="http://schemas.openxmlformats.org/spreadsheetml/2006/main">
  <si>
    <t>SOUHRNNÝ LIST STAVBY</t>
  </si>
  <si>
    <t>STAVBA</t>
  </si>
  <si>
    <t>TÚ_M_006 - Rekonstrukce lávky pro cyklostezku Ohře v Mostově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</si>
  <si>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</si>
  <si>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</si>
  <si>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</si>
  <si>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</si>
  <si>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</si>
  <si>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</si>
  <si>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</si>
  <si>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</si>
  <si>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</si>
  <si>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</si>
  <si>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</si>
  <si>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</si>
  <si>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</si>
  <si>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</si>
  <si>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</si>
  <si>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</si>
  <si>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</si>
  <si>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SO201</t>
  </si>
  <si>
    <t>Lávka přes Ohři</t>
  </si>
  <si>
    <t>SO401</t>
  </si>
  <si>
    <t>Přeložka veřejného osvětlení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</si>
  <si>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</si>
  <si>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</si>
  <si>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</si>
  <si>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</si>
  <si>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</si>
  <si>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</si>
  <si>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</si>
  <si>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</si>
  <si>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</si>
  <si>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</si>
  <si>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</si>
  <si>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</si>
  <si>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</si>
  <si>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</si>
  <si>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</si>
  <si>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</si>
  <si>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</si>
  <si>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</si>
  <si>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</si>
  <si>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</si>
  <si>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</si>
  <si>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</si>
  <si>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Kompletní dopravní opatření během výstavby včetně projektové dokumentace, včetně vyznačení objízdné trasy pro cyklisty ve směru Mostov - Odrava - Nebanice</t>
  </si>
  <si>
    <t>výměra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</si>
  <si>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</si>
  <si>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</si>
  <si>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</si>
  <si>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</si>
  <si>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</si>
  <si>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</si>
  <si>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 _x000d_
- lávka vč. veřejného osvětlení</t>
  </si>
  <si>
    <t>1 = 1,000000 =&gt; A</t>
  </si>
  <si>
    <t>zahrnuje veškeré náklady spojené s objednatelem požadovanými pracemi, _x000d_
- pro stanovení orientační investorské ceny určete jednotkovou cenu jako 1% odhadované ceny stavby</t>
  </si>
  <si>
    <t>02911</t>
  </si>
  <si>
    <t>OSTATNÍ POŽADAVKY - GEODETICKÉ ZAMĚŘENÍ</t>
  </si>
  <si>
    <t>SOUBOR</t>
  </si>
  <si>
    <t>SMĚROVÉ A VÝŠKOVÉ VYTYČENÍ STAVBY, VČETNĚ VYTYČENÍ INŽENÝRSKÝCH SÍTÍ_x000d_
- veškeré geodetické práce před výstavbou a během výstavby_x000d_
- lávka vč. veřejného osvětlení</t>
  </si>
  <si>
    <t>zahrnuje veškeré náklady spojené s objednatelem požadovanými pracemi</t>
  </si>
  <si>
    <t>02943</t>
  </si>
  <si>
    <t>OSTATNÍ POŽADAVKY - VYPRACOVÁNÍ RDS</t>
  </si>
  <si>
    <t>REALIZAČNÍ DOKUMENTACE STAVBY_x000d_
- lávka vč. veřejného osvětlení</t>
  </si>
  <si>
    <t>02944</t>
  </si>
  <si>
    <t>OSTAT POŽADAVKY - DOKUMENTACE SKUTEČ PROVEDENÍ V DIGIT FORMĚ</t>
  </si>
  <si>
    <t xml:space="preserve">skutečné provedení stavby - dokumentace skutečného provedení stavby - DSPS v počtu 3 paré + elektronická verze (uzavřené + otevřené formáty)  _x000d_
- lávka vč. veřejného osvětlení</t>
  </si>
  <si>
    <t>02945</t>
  </si>
  <si>
    <t>OSTAT POŽADAVKY - GEOMETRICKÝ PLÁN</t>
  </si>
  <si>
    <t>PODKLADY PRO MAJETKOPRÁVNÍ VYPOŘÁDÁNÍ, GEOMETRICKÝ PLÁN BUDE POTVRZEN A SCHVÁLEN PŘÍSLUŠNÝM KATASTRÁLNÍM ÚŘADEM_x000d_
- lávka vč. veřejného osvětlení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</si>
  <si>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</si>
  <si>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</si>
  <si>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</si>
  <si>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KUS</t>
  </si>
  <si>
    <t>informační tabule o rozměrech 2,0 x 1,0 m, údaje dle zadávací dokumentace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</si>
  <si>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</si>
  <si>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</si>
  <si>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</si>
  <si>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</si>
  <si>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</si>
  <si>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</si>
  <si>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</si>
  <si>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SO201 - Lávka přes Ohři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</si>
  <si>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</si>
  <si>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</si>
  <si>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</si>
  <si>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</si>
  <si>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</si>
  <si>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</si>
  <si>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</si>
  <si>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</si>
  <si>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014111</t>
  </si>
  <si>
    <t>POPLATKY ZA SKLÁDKU TYP S-IO (INERTNÍ ODPAD)</t>
  </si>
  <si>
    <t>M3</t>
  </si>
  <si>
    <t>vybouraný železobeton stávající lávky a odbouraný beton pilot, přílohy 5,6 a 15</t>
  </si>
  <si>
    <t>z položky 96616: 8,5+24,55+3*(8,6+5,5)+1,76 = 77,110000 =&gt; A</t>
  </si>
  <si>
    <t>Položka obsahuje veškeré poplatky provozovateli skládky související s uložením odpadu na skládce.</t>
  </si>
  <si>
    <t>zemina, přebytečný výkopek</t>
  </si>
  <si>
    <t>z položky 13813: (531,5-197,4) = 334,100000 =&gt; A _x000d_
z položky: 12273: 20,40 = 20,400000 =&gt; B</t>
  </si>
  <si>
    <t>zahrnuje veškeré poplatky provozovateli skládky související s uložením odpadu na skládce.</t>
  </si>
  <si>
    <t>014121</t>
  </si>
  <si>
    <t>POPLATKY ZA SKLÁDKU TYP S-OO (OSTATNÍ ODPAD)</t>
  </si>
  <si>
    <t>vybouraný LA a kryt z AB</t>
  </si>
  <si>
    <t xml:space="preserve">z položky: 11313:  9,885 = 9,885000 =&gt; A</t>
  </si>
  <si>
    <t>029412</t>
  </si>
  <si>
    <t>OSTATNÍ POŽADAVKY - VYPRACOVÁNÍ MOSTNÍHO LISTU</t>
  </si>
  <si>
    <t>02953</t>
  </si>
  <si>
    <t>OSTATNÍ POŽADAVKY - HLAVNÍ MOSTNÍ PROHLÍDKA</t>
  </si>
  <si>
    <t>Provedení první hlavní prohlídky mostu včetně protokolu._x000d_
- včetně zanesení do systému BMS</t>
  </si>
  <si>
    <t>položka zahrnuje : 
- úkony dle ČSN 73 6221 
- provedení hlavní mostní prohlídky oprávněnou fyzickou nebo právnickou osobou 
- vyhotovení záznamu (protokolu), který jednoznačně definuje stav mostu</t>
  </si>
  <si>
    <t>029611</t>
  </si>
  <si>
    <t>OSTATNÍ POŽADAVKY - ODBORNÝ DOZOR</t>
  </si>
  <si>
    <t>HOD</t>
  </si>
  <si>
    <t>geotechnický dozor při zakládání (piloty, sanace pod kotevními bloky)</t>
  </si>
  <si>
    <t>zahrnuje veškeré náklady spojené s objednatelem požadovaným dozorem</t>
  </si>
  <si>
    <t>1 - Zemní práce</t>
  </si>
  <si>
    <t>11120</t>
  </si>
  <si>
    <t>ODSTRANĚNÍ KŘOVIN</t>
  </si>
  <si>
    <t>M2</t>
  </si>
  <si>
    <t>odstranění křovin v místech opěr a kotevních bloků lávky_x000d_
- včetně odvozu a likvidace</t>
  </si>
  <si>
    <t>100 = 100,000000 =&gt; A</t>
  </si>
  <si>
    <t>odstranění křovin a stromů do průměru 100 mm 
doprava dřevin bez ohledu na vzdálenost 
spálení na hromadách nebo štěpkování</t>
  </si>
  <si>
    <t>11313</t>
  </si>
  <si>
    <t>ODSTRANĚNÍ KRYTU ZPEVNĚNÝCH PLOCH S ASFALTOVÝM POJIVEM</t>
  </si>
  <si>
    <t>kryt cyklostezky z AB v rozsahu zemních prací, kryt lávky z LA_x000d_
- včetně naložení a odvozu a uložení na skládce _x000d_
- poplatek za uložení na skládce v položce 014121</t>
  </si>
  <si>
    <t>cyklostezka (plochy odměřeny z výkresu): (41+65)*0,05 = 5,300000 =&gt; A _x000d_
lávka: 65,5*2*0,035 = 4,585000 =&gt; B _x000d_
A+B = 9,885000 =&gt; C</t>
  </si>
  <si>
    <t xml:space="preserve"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</si>
  <si>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>11511</t>
  </si>
  <si>
    <t>ČERPÁNÍ VODY DO 500 L/MIN</t>
  </si>
  <si>
    <t>čerpání vody ze stavební jámy při zakládání opěr a kotevních bloků</t>
  </si>
  <si>
    <t>4*40 = 160,000000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</si>
  <si>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</si>
  <si>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</si>
  <si>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</si>
  <si>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odstranění nasypané provizorní plošiny pro vrtání horninových kotev_x000d_
- včetně naložení a odvozu a uložení na skládce _x000d_
- poplatek za uložení na skládce v položce 014111.2</t>
  </si>
  <si>
    <t>20,4 = 20,400000 =&gt; 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</si>
  <si>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</si>
  <si>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13183</t>
  </si>
  <si>
    <t>HLOUBENÍ JAM ZAPAŽ I NEPAŽ TŘ II</t>
  </si>
  <si>
    <t>výkopy pro založení opěr 10 a 20 - příloha č. 5,6 včetně odkopu pro část cyklostezky na straně Mostov_x000d_
- část materiálu bude použita zpět pro zásypy (do položky 17511)_x000d_
- včetně naložení a odvozu a uložení na skládce _x000d_
- poplatek za uložení na skládce v položce 014111.2</t>
  </si>
  <si>
    <t>235+286+35*0,3 = 531,500000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</si>
  <si>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</si>
  <si>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</si>
  <si>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</si>
  <si>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uložení výkopku na mezideponii, pro zpětné použití pro zásypy _x000d_
-včetně dopravy a naložení</t>
  </si>
  <si>
    <t>z položky 17511: 197,4 = 197,400000 =&gt; A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</si>
  <si>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</si>
  <si>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</si>
  <si>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</si>
  <si>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pomocná plošina pro vrtání horninových kotev u opěry 10, šířka 6m _x000d_
- včetně dodání, nákupu a dopravy vhodného materiálu</t>
  </si>
  <si>
    <t>3,4*6 = 20,400000 =&gt; A</t>
  </si>
  <si>
    <t xml:space="preserve">položka zahrnuje:_x000d_
- kompletní provedení zemní konstrukce (násypového tělesa včetně aktivní zóny)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</si>
  <si>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</si>
  <si>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</si>
  <si>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- zřízení zemních krajnic, včetně dodání, nákupu a dovozu vhodného materiálu</t>
  </si>
  <si>
    <t>délka x příčný řez: _x000d_
za opěrou 10: (13,1+12,8)*0,15 = 3,885000 =&gt; A _x000d_
za opěrou 20: (17,5+20,9)*0,15 = 5,760000 =&gt; B _x000d_
A+B = 9,645000 =&gt; C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</si>
  <si>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svahování, hutnění a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</si>
  <si>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</si>
  <si>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</si>
  <si>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zpětné zásypy opěr a kotevních bloků - 50% celkového množství_x000d_
- použitý materiál z položky 13183</t>
  </si>
  <si>
    <t>veškeré výkopy mínus zabudované materiály a konstrukce: _x000d_
výkop celkem: 531,5 = 531,500000 =&gt; A _x000d_
zabudované konstrukce: _x000d_
opěry: -70 = -70,000000 =&gt; B _x000d_
kotevní bloky vč.podkl.bet: -32 = -32,000000 =&gt; C _x000d_
sanace podloží pod kot.bloky: -25 = -25,000000 =&gt; D _x000d_
podkl.betony opěr: -4,7 = -4,700000 =&gt; E _x000d_
obetonování průchodek opěr: -5 = -5,000000 =&gt; F _x000d_
(A+B+C+D+E+F)*0,5 = 197,400000 =&gt; G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</si>
  <si>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</si>
  <si>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17581</t>
  </si>
  <si>
    <t>OBSYP POTRUBÍ A OBJEKTŮ Z NAKUPOVANÝCH MATERIÁLŮ</t>
  </si>
  <si>
    <t>zpětný zásyp opěr a kotevních bloků - 50% celkového množství</t>
  </si>
  <si>
    <t>veškeré výkopy mínus zabudované materiály a konstrukce: _x000d_
(531,5-70-32-25-4,7-5)*0,5 = 197,400000 =&gt; A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</si>
  <si>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</si>
  <si>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18210</t>
  </si>
  <si>
    <t>ÚPRAVA POVRCHŮ SROVNÁNÍM ÚZEMÍ</t>
  </si>
  <si>
    <t>srovnání povrchu terénu kolem opěr a základových bloků po dokončení stavby</t>
  </si>
  <si>
    <t>100*0,2*2 = 40,000000 =&gt; A</t>
  </si>
  <si>
    <t>položka zahrnuje srovnání výškových rozdílů terénu</t>
  </si>
  <si>
    <t>2 - Základy</t>
  </si>
  <si>
    <t>224325</t>
  </si>
  <si>
    <t>PILOTY ZE ŽELEZOBETONU C30/37</t>
  </si>
  <si>
    <t>vrtané piloty d=800, pažené_x000d_
_x000d_
- včetně zkoušky integrity pilot (CHA) - 2 ks (na každou sedmou pilotu), včetně trubky TR 63/3 pro zkoušky CHA_x000d_
- včetně zkoušky integrity pilot (PIT) pro všechny piloty - 14 ks</t>
  </si>
  <si>
    <t>přílohy č. 5 a 6: _x000d_
29,2*2 = 58,400000 =&gt; A</t>
  </si>
  <si>
    <t xml:space="preserve"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</si>
  <si>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224365</t>
  </si>
  <si>
    <t>VÝZTUŽ PILOT Z OCELI 10505, B500B</t>
  </si>
  <si>
    <t>t</t>
  </si>
  <si>
    <t>odhad 150 kg/m3: _x000d_
58,4*0,15 = 8,760000 =&gt; A</t>
  </si>
  <si>
    <t>položka zahrnuje: 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</si>
  <si>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>26124</t>
  </si>
  <si>
    <t>VRTY PRO KOTVENÍ, INJEKTÁŽ A MIKROPILOTY NA POVRCHU TŘ. II D DO 200MM</t>
  </si>
  <si>
    <t>M</t>
  </si>
  <si>
    <t>vrty pro horninové kotvy, 50% celkového množství, předpokládá se pažení vrtu</t>
  </si>
  <si>
    <t>(15,5*6+14*8)*0,5 = 102,500000 =&gt; A</t>
  </si>
  <si>
    <t>veškeré práce jsou obsaženy v textu položky</t>
  </si>
  <si>
    <t>26134</t>
  </si>
  <si>
    <t>VRTY PRO KOTVENÍ, INJEKTÁŽ A MIKROPILOTY NA POVRCHU TŘ. III D DO 200MM</t>
  </si>
  <si>
    <t>264230</t>
  </si>
  <si>
    <t>VRTY PRO PILOTY TŘ. II D DO 800MM</t>
  </si>
  <si>
    <t>vrty pro piloty, 50% celkového množství, paží se celý profil</t>
  </si>
  <si>
    <t>přílohy č. 5 a 6: _x000d_
(9*7*2)*0,5 = 63,000000 =&gt; A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</si>
  <si>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</si>
  <si>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264330</t>
  </si>
  <si>
    <t>VRTY PRO PILOTY TŘ. III D DO 800MM</t>
  </si>
  <si>
    <t>přílohy č.5 a 6: _x000d_
(9*7*2)*0,5 = 63,000000 =&gt; A</t>
  </si>
  <si>
    <t>272325</t>
  </si>
  <si>
    <t>ZÁKLADY ZE ŽELEZOBETONU DO C30/37</t>
  </si>
  <si>
    <t>základy opěr a kotevních bloků z betonu C30/37-XA2, včetně ochranných asfaltových nátěrů proti zemní vlhkosti, přílohy 7 a 8</t>
  </si>
  <si>
    <t>15,4*2+10,9*2 = 52,600000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</si>
  <si>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</si>
  <si>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</si>
  <si>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</si>
  <si>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základů - odhad 200kg/m3</t>
  </si>
  <si>
    <t>52,6*0,2 = 10,520000 =&gt; A</t>
  </si>
  <si>
    <t xml:space="preserve"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</si>
  <si>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285378</t>
  </si>
  <si>
    <t>KOTVENÍ NA POVRCHU Z PŘEDPÍNACÍ VÝZTUŽE DL. DO 10M</t>
  </si>
  <si>
    <t xml:space="preserve">kompletní pramencové zemní kotvy (4 lana),  L=19,2m a L=16,3m, příloha č.2, dodání, osazení, předpětí</t>
  </si>
  <si>
    <t>14 = 14,000000 =&gt; A</t>
  </si>
  <si>
    <t>285379</t>
  </si>
  <si>
    <t>PŘÍPLATEK ZA DALŠÍ 1M KOTVENÍ NA POVRCHU Z PŘEDPÍNACÍ VÝZTUŽE</t>
  </si>
  <si>
    <t>kompletní pramencové zemní kotvy (4 lana), L=19,2m a L=16,3m, dodání, osazení, předpětí</t>
  </si>
  <si>
    <t>9,2*6+6,3*8 = 105,600000 =&gt; A</t>
  </si>
  <si>
    <t>3 - Svislé konstrukce</t>
  </si>
  <si>
    <t>333326</t>
  </si>
  <si>
    <t>MOSTNÍ OPĚRY A KŘÍDLA ZE ŽELEZOVÉHO BETONU DO C40/50</t>
  </si>
  <si>
    <t xml:space="preserve">dříky a křídla  opěr a nadzákladové části  kotevních bloků, včetně ochranných asfaltových nátěrů proti zemní vlhkosti</t>
  </si>
  <si>
    <t>přílohy č. 7 a 8: _x000d_
20,75*2+3,2*2 = 47,900000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</si>
  <si>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</si>
  <si>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</si>
  <si>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</si>
  <si>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opěr - odhad 200 kg/m3</t>
  </si>
  <si>
    <t>47,90*0,2 = 9,580000 =&gt; A</t>
  </si>
  <si>
    <t>33494B</t>
  </si>
  <si>
    <t>MOSTNÍ PILÍŘE A STATIVA Z OCELI S 355</t>
  </si>
  <si>
    <t>ocelová konstrukce pylonu z oceli S355J2 - výroba, transport na staveniště, předmontáž, montáž, včetně PKO, včetně podlití patních plechů vysokopevnostní zálivkou</t>
  </si>
  <si>
    <t>příloha č. 9: _x000d_
(5548+19)*2*0,001 = 11,134000 =&gt; A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</si>
  <si>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</si>
  <si>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4 - Vodorovné konstrukce</t>
  </si>
  <si>
    <t>421381R</t>
  </si>
  <si>
    <t>NOSNÁ OCELOVÁ LANA-MONTÁŽ</t>
  </si>
  <si>
    <t xml:space="preserve">montáž nosných lan do konstrukce včetně aktivace (předepnutí)  stabilizačních lan, přílohy č.11 a 12</t>
  </si>
  <si>
    <t>42138R</t>
  </si>
  <si>
    <t>NOSNÁ OCELOVÁ LANA</t>
  </si>
  <si>
    <t>SOUPR</t>
  </si>
  <si>
    <t xml:space="preserve">uzavřená spirálová lana včetně  koncovek + PKO - výroba a doprava, přílohy č. 11 a12</t>
  </si>
  <si>
    <t>421391R</t>
  </si>
  <si>
    <t>OCELOVÉ ZÁVĚSY - MONTÁŽ</t>
  </si>
  <si>
    <t>KS</t>
  </si>
  <si>
    <t>ocelové závěsy nosné konstrukce - montáž, příloha č.11</t>
  </si>
  <si>
    <t>42 = 42,000000 =&gt; A</t>
  </si>
  <si>
    <t>42139R</t>
  </si>
  <si>
    <t>OCELOVÉ ZÁVĚSY</t>
  </si>
  <si>
    <t>ocelové závěsy nosné konstrukce včetně vidlicových koncovek a PKO - výroba a doprava, příloha č.11</t>
  </si>
  <si>
    <t>42140R</t>
  </si>
  <si>
    <t>LANOVÉ SVORKY (KLEMY)</t>
  </si>
  <si>
    <t>Lanové svorky pro upevnění závěsů a stabilizačních lan, výroba, doprava, PKO, montáž, přílohy č. 10 a 11</t>
  </si>
  <si>
    <t>84 = 84,000000 =&gt; A</t>
  </si>
  <si>
    <t>42194B</t>
  </si>
  <si>
    <t>MOSTNÍ NOSNÉ DESKOVÉ KONSTR Z OCELI S 355</t>
  </si>
  <si>
    <t>ocelová konstrukce mostovky včetně čepových ložisek - příloha č. 10, výroba, PKO, doprava, montáž</t>
  </si>
  <si>
    <t>příloha č.10: _x000d_
(9433+83,3)*0,001 = 9,516300 =&gt; A</t>
  </si>
  <si>
    <t>421951R</t>
  </si>
  <si>
    <t>MOSTOVKY A PODLAHY Z OCELOVÝCH PRVKŮ</t>
  </si>
  <si>
    <t xml:space="preserve">mostovka z ocelových profilů, dodávka , PKO (součást výrobku)  a montáž na nosnou konstrukci, příloha č.14</t>
  </si>
  <si>
    <t xml:space="preserve"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</si>
  <si>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451311</t>
  </si>
  <si>
    <t>PODKL A VÝPLŇ VRSTVY Z PROST BET DO C8/10</t>
  </si>
  <si>
    <t>obetonování průchodek horninových kotev na rubu opěr, příloha č. 2</t>
  </si>
  <si>
    <t>0,97*2,5*2 = 4,850000 =&gt; A</t>
  </si>
  <si>
    <t>451313</t>
  </si>
  <si>
    <t>PODKLADNÍ A VÝPLŇOVÉ VRSTVY Z PROSTÉHO BETONU C16/20</t>
  </si>
  <si>
    <t>podkladní betony opěr a kotev. bloků tl.100mm</t>
  </si>
  <si>
    <t>přílohy č. 5,6,8 _x000d_
(2,35+1,90)*2 = 8,500000 =&gt; A</t>
  </si>
  <si>
    <t>451314</t>
  </si>
  <si>
    <t>PODKLADNÍ A VÝPLŇOVÉ VRSTVY Z PROSTÉHO BETONU C25/30</t>
  </si>
  <si>
    <t>betonové prahy pod patou odláždění u opěry 10</t>
  </si>
  <si>
    <t>0,5*0,8*4,4+0,5*0,8*3*2+0,5*0,8*(6,5+7) = 9,560000 =&gt; A</t>
  </si>
  <si>
    <t>45152</t>
  </si>
  <si>
    <t>PODKLADNÍ A VÝPLŇOVÉ VRSTVY Z KAMENIVA DRCENÉHO</t>
  </si>
  <si>
    <t>zpevněné plošiny pro vrtání pilot tl.0,15m - přílohy č. 5,6</t>
  </si>
  <si>
    <t>opěra 10: 10,6*4*0,15 = 6,360000 =&gt; A _x000d_
opěra 20: 12*4*0,15 = 7,200000 =&gt; B _x000d_
A+B = 13,560000 =&gt; C</t>
  </si>
  <si>
    <t>položka zahrnuje dodávku předepsaného kameniva, mimostaveništní a vnitrostaveništní dopravu a jeho uložení 
není-li v zadávací dokumentaci uvedeno jinak, jedná se o nakupovaný materiál</t>
  </si>
  <si>
    <t>451521</t>
  </si>
  <si>
    <t>VÝPLŇ VRSTVY Z KAMENIVA DRCENÉHO, INDEX ZHUTNĚNÍ ID DO 0,7</t>
  </si>
  <si>
    <t>sanace podloží pod kotevními bloky štěrkem fr. 32-63</t>
  </si>
  <si>
    <t xml:space="preserve">příloha č. 2 (plocha řezu x šířka):  _x000d_
1,9*6,5*2 = 24,700000 =&gt; A</t>
  </si>
  <si>
    <t>Popisy prací zahrnují veškerý materiál, výrobky a polotovary, včetně mimostaveništní a vnitrostaveništní dopravy (rovněž přesuny), včetně naložení a složení, případně s uložením.</t>
  </si>
  <si>
    <t>46451</t>
  </si>
  <si>
    <t>POHOZ DNA A SVAHŮ Z LOMOVÉHO KAMENE</t>
  </si>
  <si>
    <t>sanace dna po demolici pilířů - příloha č.2, 15</t>
  </si>
  <si>
    <t>plocha řezu x šířka: _x000d_
(2,9+1,94)*4 = 19,360000 =&gt; A</t>
  </si>
  <si>
    <t>465512</t>
  </si>
  <si>
    <t>DLAŽBY Z LOMOVÉHO KAMENE NA MC</t>
  </si>
  <si>
    <t>dlažba z lomového kamene tl.200mm do betonového lože 150 mm u opěry 10</t>
  </si>
  <si>
    <t>před levobřežní opěrou: 2,1+3 = 5,100000 =&gt; A _x000d_
svahy násypu u levobřežní opěry: 5+3,75 = 8,750000 =&gt; B _x000d_
A+B = 13,850000 =&gt; C</t>
  </si>
  <si>
    <t xml:space="preserve"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</si>
  <si>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465921</t>
  </si>
  <si>
    <t>DLAŽBY Z BETONOVÝCH DLAŽDIC NA SUCHO</t>
  </si>
  <si>
    <t>- zámková dlažba na konci úpravy v obci Mostov, příloha č. A.2_x000d_
- varovný pás v souladu s vyhláškou č. 398/2009 Sb. (šířka 400 mm, soulad s NV 163/2002 Sb. i TN TZÚS 12.03.04 a 12.03.06 - materiálová specifikace i barevný kontrast - červená dlažba, reliéfní úprava)</t>
  </si>
  <si>
    <t>6*0,4 = 2,400000 =&gt; A</t>
  </si>
  <si>
    <t xml:space="preserve"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</si>
  <si>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5 - Komunikace</t>
  </si>
  <si>
    <t>56334</t>
  </si>
  <si>
    <t>VOZOVKOVÉ VRSTVY ZE ŠTĚRKODRTI TL. DO 200MM</t>
  </si>
  <si>
    <t>konstrukce vozovky na předpolích lávky - podkladní vrstva z ŠDa</t>
  </si>
  <si>
    <t>48+66 = 114,000000 =&gt; A</t>
  </si>
  <si>
    <t xml:space="preserve"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</si>
  <si>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56361</t>
  </si>
  <si>
    <t>VOZOVKOVÉ VRSTVY Z RECYKLOVANÉHO MATERIÁLU TL DO 50MM</t>
  </si>
  <si>
    <t>ložná vrstva z R-mat. - vozovka stezky na předpolích lávky_x000d_
- včetně nákupu, dopravy a dodání materiálu</t>
  </si>
  <si>
    <t xml:space="preserve"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</si>
  <si>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574A41</t>
  </si>
  <si>
    <t>ASFALTOVÝ BETON PRO OBRUSNÉ VRSTVY ACO 8 TL. 50MM</t>
  </si>
  <si>
    <t>kryt cyklostezky na předpolích lávky</t>
  </si>
  <si>
    <t xml:space="preserve"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</si>
  <si>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7 - Přidružená stavební výroba</t>
  </si>
  <si>
    <t>78381</t>
  </si>
  <si>
    <t>NÁTĚRY BETON KONSTR TYP S1 (OS-A)</t>
  </si>
  <si>
    <t>hydrofobní impregnace horních ploch křídel, líce závěrných zdí a úložných prahů</t>
  </si>
  <si>
    <t>příloha č. 7 _x000d_
křídla: (3,7*0,95*2)*2 = 14,060000 =&gt; A _x000d_
závěrná zeď: (3*0,6)*2 = 3,600000 =&gt; B _x000d_
úložný práh: (0,55*3)*2 = 3,300000 =&gt; C _x000d_
A+B+C = 20,960000 =&gt; 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</si>
  <si>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</si>
  <si>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8 - Potrubí</t>
  </si>
  <si>
    <t>875272</t>
  </si>
  <si>
    <t>POTRUBÍ DREN Z TRUB PLAST (I FLEXIBIL) DN DO 100MM DĚROVANÝCH</t>
  </si>
  <si>
    <t>drenáž za rubem opěr , včetně obsypu štěrkem</t>
  </si>
  <si>
    <t>4*2 = 8,000000 =&gt; A</t>
  </si>
  <si>
    <t xml:space="preserve"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</si>
  <si>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87633</t>
  </si>
  <si>
    <t>CHRÁNIČKY Z TRUB PLASTOVÝCH DN DO 150MM</t>
  </si>
  <si>
    <t>chráničky D=100mm z HDPE pro vedení SO401 a SO 451 na lávce, včetně upevnění - příloha č. 10</t>
  </si>
  <si>
    <t>67*2 = 134,000000 =&gt; A</t>
  </si>
  <si>
    <t xml:space="preserve"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</si>
  <si>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9 - Ostatní konstrukce a práce</t>
  </si>
  <si>
    <t>9111B10R</t>
  </si>
  <si>
    <t>Výplň ocelového zábradlí z lankových sítí</t>
  </si>
  <si>
    <t>výplň zábradlí z nerezových lankových sítí, včetně lanek, napínáků, upevňovacího materiálu - dodávka a montáž - specifikace - příloha č.13</t>
  </si>
  <si>
    <t>72*0,88*2 = 126,720000 =&gt; A</t>
  </si>
  <si>
    <t>9112A1</t>
  </si>
  <si>
    <t>ZÁBRADLÍ MOSTNÍ S VODOR MADLY - DODÁVKA A MONTÁŽ</t>
  </si>
  <si>
    <t xml:space="preserve">výroba, PKO, doprava a montáž ocelové konstrukce zábradlí, včetně kotvení a zálivek  - bez výplně (samostatná položka) - příloha č. 13</t>
  </si>
  <si>
    <t>72*2 = 144,000000 =&gt; A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</si>
  <si>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</si>
  <si>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91360</t>
  </si>
  <si>
    <t>UZLOVÝ BOD</t>
  </si>
  <si>
    <t>vyznačení letopočtu výstavby vlisem do bednění křídla opěry</t>
  </si>
  <si>
    <t>914121</t>
  </si>
  <si>
    <t>DOPRAVNÍ ZNAČKY ZÁKLADNÍ VELIKOSTI OCELOVÉ FÓLIE TŘ 1 - DODÁVKA A MONTÁŽ</t>
  </si>
  <si>
    <t xml:space="preserve">položka zahrnuje: 
- dodávku a montáž značek v požadovaném provedení, kompletní dodávka a monáž  
- dopravní značka C9a a C9b</t>
  </si>
  <si>
    <t>2 = 2,000000 =&gt; A</t>
  </si>
  <si>
    <t>916A1</t>
  </si>
  <si>
    <t>PARKOVACÍ SLOUPKY A ZÁBRANY KOVOVÉ</t>
  </si>
  <si>
    <t>sloupek proti vjezdu vozidel na lávku, dodávka a osazení</t>
  </si>
  <si>
    <t>položka zahrnuje dodání zařízení v předepsaném provedení včetně jeho osazení</t>
  </si>
  <si>
    <t>93650</t>
  </si>
  <si>
    <t>DROBNÉ DOPLŇK KONSTR KOVOVÉ</t>
  </si>
  <si>
    <t>KG</t>
  </si>
  <si>
    <t xml:space="preserve">kotevní přípravky  pro kotvení ocelových stojek pylonu , stabilizačních lan a průchodky pro horninové kotvy -  výroba, PKO, doprava , osazení a fixace do bednění - přílohy č. 7,8,12</t>
  </si>
  <si>
    <t>kotevní přípravek stojek pylonu: 918+359 = 1277,000000 =&gt; A _x000d_
kotvení stabilizačního lana: (50,9+60,8) = 111,700000 =&gt; B _x000d_
průchodky pro horninové kotvy: 620+1235 = 1855,000000 =&gt; C _x000d_
roznáčecí přípravek stabil.lan: 479 = 479,000000 =&gt; D _x000d_
A+B+C+D = 3722,700000 =&gt; E</t>
  </si>
  <si>
    <t xml:space="preserve"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</si>
  <si>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96616</t>
  </si>
  <si>
    <t>BOURÁNÍ KONSTRUKCÍ ZE ŽELEZOBETONU</t>
  </si>
  <si>
    <t>demolice opěr a pilířů stávající lávky, začištění hlav pilot_x000d_
- včetně naložení a odvozu a uložení na skládce _x000d_
- poplatek za uložení na skládce v položce 014111.1</t>
  </si>
  <si>
    <t>opěry: 8,5+24,55 = 33,050000 =&gt; A _x000d_
pilíře: (8,6+5,5)*3 = 42,300000 =&gt; B _x000d_
začištění hlav pilot: 0,88*2 = 1,760000 =&gt; C _x000d_
A+B+C = 77,110000 =&gt; D</t>
  </si>
  <si>
    <t xml:space="preserve"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</t>
  </si>
  <si>
    <t>96618</t>
  </si>
  <si>
    <t>BOURÁNÍ KONSTRUKCÍ KOVOVÝCH</t>
  </si>
  <si>
    <t xml:space="preserve">demontáž ocelové nosné konstrukce stávající  lávky_x000d_
- včetně naložení a odvozu do sběrných surovin</t>
  </si>
  <si>
    <t>NK+ZÁBRADLÍ: 25,63+1,405 = 27,035000 =&gt; A</t>
  </si>
  <si>
    <t xml:space="preserve"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</t>
  </si>
  <si>
    <t>SO401 - Přeložka veřejného osvětlení</t>
  </si>
  <si>
    <t>Elektromontáže</t>
  </si>
  <si>
    <t>Materiál zemní + stavební</t>
  </si>
  <si>
    <t>Dodávky zařízení</t>
  </si>
  <si>
    <t>Materiál elektromontážní</t>
  </si>
  <si>
    <t>Demontáže</t>
  </si>
  <si>
    <t>Ochranné a pracovní pomůcky</t>
  </si>
  <si>
    <t>Ostatní práce</t>
  </si>
  <si>
    <t>741 - Zemní práce</t>
  </si>
  <si>
    <t>460200163</t>
  </si>
  <si>
    <t>VÝKOP KABEL RÝHY</t>
  </si>
  <si>
    <t>šířka 35 / hloubka 80 cm, tz. 3 / ko 1,2</t>
  </si>
  <si>
    <t>57=57,00 [A]</t>
  </si>
  <si>
    <t>položka mimo OTSKP</t>
  </si>
  <si>
    <t>460270041</t>
  </si>
  <si>
    <t>OSAZENÍ POJISTKOVÉ SKŘÍNĚ</t>
  </si>
  <si>
    <t>2=2,00 [A]</t>
  </si>
  <si>
    <t>460420488</t>
  </si>
  <si>
    <t>KABEL LOŽE PÍSEK</t>
  </si>
  <si>
    <t>písek 2x 10-15 cm plast desky 50/30 na 30 cm</t>
  </si>
  <si>
    <t>460560163</t>
  </si>
  <si>
    <t>ZÁHOZ KABELOVÉ RÝHY</t>
  </si>
  <si>
    <t>šířka 35 / hloubka 80 cm tz. 3</t>
  </si>
  <si>
    <t>460600001</t>
  </si>
  <si>
    <t>a</t>
  </si>
  <si>
    <t>ODVOZ ZEMINY DO 10 KM</t>
  </si>
  <si>
    <t>včetně poplatku za skládku</t>
  </si>
  <si>
    <t>3,99=3,99 [A]</t>
  </si>
  <si>
    <t>b</t>
  </si>
  <si>
    <t>0,10=0,10 [A]</t>
  </si>
  <si>
    <t>460620013</t>
  </si>
  <si>
    <t>PROVIZORNÍ ÚPRAVA TERÉNU</t>
  </si>
  <si>
    <t>třída zeminy 3</t>
  </si>
  <si>
    <t>19,95=19,95 [A]</t>
  </si>
  <si>
    <t>742 - Elektromontáže</t>
  </si>
  <si>
    <t>210100101</t>
  </si>
  <si>
    <t>UKONČENÍ NA SVORKOVNICI</t>
  </si>
  <si>
    <t>vodič do 16 mm2</t>
  </si>
  <si>
    <t>36=36,00 [A]</t>
  </si>
  <si>
    <t>210120103</t>
  </si>
  <si>
    <t>PATRONA NOŽOVÉ POJISTKY</t>
  </si>
  <si>
    <t>do 630A</t>
  </si>
  <si>
    <t>6=6,00 [A]</t>
  </si>
  <si>
    <t>210191546</t>
  </si>
  <si>
    <t>PILÍŘ PLAST</t>
  </si>
  <si>
    <t>1-dílný pro kabelovou skříň</t>
  </si>
  <si>
    <t>210202103</t>
  </si>
  <si>
    <t>SVÍTIDLO VEŘEJNÉHO OSVĚTLENÍ</t>
  </si>
  <si>
    <t>LED SVÍTIDLO</t>
  </si>
  <si>
    <t>venkovní</t>
  </si>
  <si>
    <t>210220021</t>
  </si>
  <si>
    <t>UZEMŇOVACÍ VEDENÍ</t>
  </si>
  <si>
    <t>v zemi úplná MTŽ FeZn do 120 mm2</t>
  </si>
  <si>
    <t>25=25,00 [A]</t>
  </si>
  <si>
    <t>210220372</t>
  </si>
  <si>
    <t>OCHRANNÝ ÚHELNÍK SVODU</t>
  </si>
  <si>
    <t>OU délka 2,0 m</t>
  </si>
  <si>
    <t>210260105</t>
  </si>
  <si>
    <t>KABEL AES</t>
  </si>
  <si>
    <t>vč. napnutí do 4x50 mm2 - montáž</t>
  </si>
  <si>
    <t>64=64,00 [A]</t>
  </si>
  <si>
    <t>210260210</t>
  </si>
  <si>
    <t>SVORKA KOTEVNÍ</t>
  </si>
  <si>
    <t>210260241</t>
  </si>
  <si>
    <t>SVORKA PROUDOVÁ</t>
  </si>
  <si>
    <t>prorážecí kabelu AES do 50 mm2</t>
  </si>
  <si>
    <t>210290851</t>
  </si>
  <si>
    <t>ZATAŽENÍ VODIČE DO TRUBKY / 1,5 mm2</t>
  </si>
  <si>
    <t>1,5 mm2</t>
  </si>
  <si>
    <t>30=30,00 [A]</t>
  </si>
  <si>
    <t>210290855</t>
  </si>
  <si>
    <t>ZATAŽENÍ VODIČE DO TRUBKY / 10 mm2</t>
  </si>
  <si>
    <t>10 mm2</t>
  </si>
  <si>
    <t>72=72,00 [A]</t>
  </si>
  <si>
    <t>210800831</t>
  </si>
  <si>
    <t>VODIČ Cu</t>
  </si>
  <si>
    <t>vodič Cu (-CY, CYA) volně uložený DO 1x35</t>
  </si>
  <si>
    <t>4=4,00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</si>
  <si>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210810008</t>
  </si>
  <si>
    <t>KABEL CYKY</t>
  </si>
  <si>
    <t>(-CYKY) volně uložený do 3x6/4x4/7x2,5</t>
  </si>
  <si>
    <t>30=30,00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</si>
  <si>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210810013</t>
  </si>
  <si>
    <t xml:space="preserve">(-CYKY)  volně uložený do 5x10/12x4/19x2,5/24x1,5</t>
  </si>
  <si>
    <t>170=170,00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</si>
  <si>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743 - Materiál zemní + stavební</t>
  </si>
  <si>
    <t>000046114</t>
  </si>
  <si>
    <t>PÍSEK KOPANÝ</t>
  </si>
  <si>
    <t>0-2 mm</t>
  </si>
  <si>
    <t>000046363</t>
  </si>
  <si>
    <t>KRYCÍ DESKA</t>
  </si>
  <si>
    <t>plastová 50/30/1,2 cm</t>
  </si>
  <si>
    <t>114=114,00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</si>
  <si>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744 - Dodávky zařízení</t>
  </si>
  <si>
    <t>000530122</t>
  </si>
  <si>
    <t>000720160</t>
  </si>
  <si>
    <t>SKŘÍŇ + PILÍŘ</t>
  </si>
  <si>
    <t>PPS 3 x 160 A (SS100/NKS1S) příp + šrouby</t>
  </si>
  <si>
    <t>2=2,00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</si>
  <si>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000720691</t>
  </si>
  <si>
    <t>ZÁKLAD PILÍŘE</t>
  </si>
  <si>
    <t>betonový (plastový) kompletní č.v. 8080</t>
  </si>
  <si>
    <t>745 - Materiál elektromontážní</t>
  </si>
  <si>
    <t>000101105</t>
  </si>
  <si>
    <t>KABEL CYKY-J 3x1,5</t>
  </si>
  <si>
    <t>CYKY-J 3x1,5</t>
  </si>
  <si>
    <t>000101209</t>
  </si>
  <si>
    <t>KABEL CYKY-J 4x10</t>
  </si>
  <si>
    <t>CYKY-J 4x10</t>
  </si>
  <si>
    <t>000171108</t>
  </si>
  <si>
    <t>VODIČ CY 6</t>
  </si>
  <si>
    <t>H07V-U</t>
  </si>
  <si>
    <t>000281113</t>
  </si>
  <si>
    <t>KOTEVNÍ OBJÍMKA</t>
  </si>
  <si>
    <t>000283241</t>
  </si>
  <si>
    <t>000283411</t>
  </si>
  <si>
    <t>SVORKA PRORÁŽECÍ</t>
  </si>
  <si>
    <t>000295001</t>
  </si>
  <si>
    <t>VEDENÍ FeZn</t>
  </si>
  <si>
    <t>30/4 (0,96 kg/m)</t>
  </si>
  <si>
    <t>25=25,00 [A] _x000d_
Jedná se o vymezení minimálních požadovaných standardů výrobku, technologie či materiálu. V tomto případě je dodavatel oprávněn v nabídce uvést i jiné, kvalitativně a technicky obdobné (rovnocenné) řešení, které splňuje minimálně požadované standardy a odpovídá uvedeným parametrům.</t>
  </si>
  <si>
    <t>000295452</t>
  </si>
  <si>
    <t>000433165</t>
  </si>
  <si>
    <t>POJISTKOVÁ PATRONA</t>
  </si>
  <si>
    <t>6A</t>
  </si>
  <si>
    <t>746 - Demontáže</t>
  </si>
  <si>
    <t>210202101</t>
  </si>
  <si>
    <t>SVÍTIDLO VO</t>
  </si>
  <si>
    <t>4=4,00 [A]</t>
  </si>
  <si>
    <t>vč. napnutí do 4x50 mm2 - demontáž</t>
  </si>
  <si>
    <t>191=191,00 [A]</t>
  </si>
  <si>
    <t>kabelu AES do 4x35 mm2 - demontáž</t>
  </si>
  <si>
    <t>1=1,00 [A]</t>
  </si>
  <si>
    <t>210260221</t>
  </si>
  <si>
    <t>SVORKA ZÁVĚSNÁ</t>
  </si>
  <si>
    <t>kabelu AES zatížení do 20 KN - demontáž</t>
  </si>
  <si>
    <t>210260231</t>
  </si>
  <si>
    <t>SVORKA ODBOČNÁ</t>
  </si>
  <si>
    <t>kabelu AES do 50 mm2 - demontáž</t>
  </si>
  <si>
    <t>5=5,00 [A]</t>
  </si>
  <si>
    <t>748 - Ochranné a pracovní pomůcky</t>
  </si>
  <si>
    <t>000001031</t>
  </si>
  <si>
    <t>DRŽÁK POJISTEK D1PH</t>
  </si>
  <si>
    <t>749 - Ostatní práce</t>
  </si>
  <si>
    <t>218009001</t>
  </si>
  <si>
    <t>POPLATEK ZA RECYKLACI SVÍTIDLA</t>
  </si>
  <si>
    <t>794000001</t>
  </si>
  <si>
    <t>DOPRAVA DODÁVEK</t>
  </si>
  <si>
    <t>794000002</t>
  </si>
  <si>
    <t>PŘESUN DODÁVEK</t>
  </si>
  <si>
    <t>794000003</t>
  </si>
  <si>
    <t>PROŘEZ</t>
  </si>
  <si>
    <t>794000004</t>
  </si>
  <si>
    <t>MATERIÁL PODRUŽNÝ</t>
  </si>
  <si>
    <t>794000005</t>
  </si>
  <si>
    <t>PPV PRO ELEKTROMONTÁŽE</t>
  </si>
  <si>
    <t>794000006</t>
  </si>
  <si>
    <t>PPV PRO ZEMNÍ PRÁCE</t>
  </si>
  <si>
    <t>794000008</t>
  </si>
  <si>
    <t>PV NARUŠENÍ DOPRAVY</t>
  </si>
  <si>
    <t>794000009</t>
  </si>
  <si>
    <t>KOMPLETAČNÍ ČINNOST</t>
  </si>
  <si>
    <t>794000010</t>
  </si>
  <si>
    <t>REVIZE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</si>
</sst>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SUM(D20,D21,D22)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SUM(F20,F21,F22)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20</v>
      </c>
      <c r="C21" s="24" t="s">
        <v>21</v>
      </c>
      <c r="D21" s="25">
        <f>'1 - SO201'!J10</f>
        <v>0</v>
      </c>
      <c r="E21" s="26"/>
      <c r="F21" s="25">
        <f>('1 - SO201'!J11)</f>
        <v>0</v>
      </c>
      <c r="G21" s="12"/>
      <c r="H21" s="2"/>
      <c r="I21" s="2"/>
      <c r="S21" s="27">
        <f>ROUND('1 - SO201'!S11,4)</f>
        <v>0</v>
      </c>
    </row>
    <row r="22">
      <c r="A22" s="9"/>
      <c r="B22" s="23" t="s">
        <v>22</v>
      </c>
      <c r="C22" s="24" t="s">
        <v>23</v>
      </c>
      <c r="D22" s="25">
        <f>'2 - SO401'!J10</f>
        <v>0</v>
      </c>
      <c r="E22" s="26"/>
      <c r="F22" s="25">
        <f>('2 - SO401'!J11)</f>
        <v>0</v>
      </c>
      <c r="G22" s="12"/>
      <c r="H22" s="2"/>
      <c r="I22" s="2"/>
      <c r="S22" s="27">
        <f>ROUND('2 - SO401'!S11,4)</f>
        <v>0</v>
      </c>
    </row>
    <row r="23">
      <c r="A23" s="13"/>
      <c r="B23" s="4"/>
      <c r="C23" s="4"/>
      <c r="D23" s="4"/>
      <c r="E23" s="4"/>
      <c r="F23" s="4"/>
      <c r="G23" s="14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201'!A11" display="'SO201"/>
    <hyperlink ref="B22" location="'2 - SO401'!A11" display="'SO40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27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L62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34</v>
      </c>
      <c r="C24" s="34" t="s">
        <v>30</v>
      </c>
      <c r="D24" s="34" t="s">
        <v>35</v>
      </c>
      <c r="E24" s="34" t="s">
        <v>31</v>
      </c>
      <c r="F24" s="34" t="s">
        <v>36</v>
      </c>
      <c r="G24" s="35" t="s">
        <v>37</v>
      </c>
      <c r="H24" s="22" t="s">
        <v>38</v>
      </c>
      <c r="I24" s="22" t="s">
        <v>39</v>
      </c>
      <c r="J24" s="22" t="s">
        <v>16</v>
      </c>
      <c r="K24" s="35" t="s">
        <v>40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9" t="s">
        <v>41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42</v>
      </c>
      <c r="D26" s="42" t="s">
        <v>3</v>
      </c>
      <c r="E26" s="42" t="s">
        <v>43</v>
      </c>
      <c r="F26" s="42" t="s">
        <v>3</v>
      </c>
      <c r="G26" s="43" t="s">
        <v>44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45</v>
      </c>
      <c r="C27" s="1"/>
      <c r="D27" s="1"/>
      <c r="E27" s="49" t="s">
        <v>46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47</v>
      </c>
      <c r="C28" s="1"/>
      <c r="D28" s="1"/>
      <c r="E28" s="49" t="s">
        <v>3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48</v>
      </c>
      <c r="C29" s="1"/>
      <c r="D29" s="1"/>
      <c r="E29" s="49" t="s">
        <v>49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50</v>
      </c>
      <c r="C30" s="51"/>
      <c r="D30" s="51"/>
      <c r="E30" s="52" t="s">
        <v>51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52</v>
      </c>
      <c r="D31" s="42"/>
      <c r="E31" s="42" t="s">
        <v>53</v>
      </c>
      <c r="F31" s="42" t="s">
        <v>3</v>
      </c>
      <c r="G31" s="43" t="s">
        <v>44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45</v>
      </c>
      <c r="C32" s="1"/>
      <c r="D32" s="1"/>
      <c r="E32" s="49" t="s">
        <v>54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47</v>
      </c>
      <c r="C33" s="1"/>
      <c r="D33" s="1"/>
      <c r="E33" s="49" t="s">
        <v>55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48</v>
      </c>
      <c r="C34" s="1"/>
      <c r="D34" s="1"/>
      <c r="E34" s="49" t="s">
        <v>56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50</v>
      </c>
      <c r="C35" s="51"/>
      <c r="D35" s="51"/>
      <c r="E35" s="52" t="s">
        <v>51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57</v>
      </c>
      <c r="D36" s="42" t="s">
        <v>3</v>
      </c>
      <c r="E36" s="42" t="s">
        <v>58</v>
      </c>
      <c r="F36" s="42" t="s">
        <v>3</v>
      </c>
      <c r="G36" s="43" t="s">
        <v>59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45</v>
      </c>
      <c r="C37" s="1"/>
      <c r="D37" s="1"/>
      <c r="E37" s="49" t="s">
        <v>60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47</v>
      </c>
      <c r="C38" s="1"/>
      <c r="D38" s="1"/>
      <c r="E38" s="49" t="s">
        <v>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48</v>
      </c>
      <c r="C39" s="1"/>
      <c r="D39" s="1"/>
      <c r="E39" s="49" t="s">
        <v>61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50</v>
      </c>
      <c r="C40" s="51"/>
      <c r="D40" s="51"/>
      <c r="E40" s="52" t="s">
        <v>51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62</v>
      </c>
      <c r="D41" s="42" t="s">
        <v>3</v>
      </c>
      <c r="E41" s="42" t="s">
        <v>63</v>
      </c>
      <c r="F41" s="42" t="s">
        <v>3</v>
      </c>
      <c r="G41" s="43" t="s">
        <v>44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45</v>
      </c>
      <c r="C42" s="1"/>
      <c r="D42" s="1"/>
      <c r="E42" s="49" t="s">
        <v>64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47</v>
      </c>
      <c r="C43" s="1"/>
      <c r="D43" s="1"/>
      <c r="E43" s="49" t="s">
        <v>3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48</v>
      </c>
      <c r="C44" s="1"/>
      <c r="D44" s="1"/>
      <c r="E44" s="49" t="s">
        <v>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50</v>
      </c>
      <c r="C45" s="51"/>
      <c r="D45" s="51"/>
      <c r="E45" s="52" t="s">
        <v>51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65</v>
      </c>
      <c r="D46" s="42" t="s">
        <v>3</v>
      </c>
      <c r="E46" s="42" t="s">
        <v>66</v>
      </c>
      <c r="F46" s="42" t="s">
        <v>3</v>
      </c>
      <c r="G46" s="43" t="s">
        <v>59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45</v>
      </c>
      <c r="C47" s="1"/>
      <c r="D47" s="1"/>
      <c r="E47" s="49" t="s">
        <v>67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47</v>
      </c>
      <c r="C48" s="1"/>
      <c r="D48" s="1"/>
      <c r="E48" s="49" t="s">
        <v>3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48</v>
      </c>
      <c r="C49" s="1"/>
      <c r="D49" s="1"/>
      <c r="E49" s="49" t="s">
        <v>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50</v>
      </c>
      <c r="C50" s="51"/>
      <c r="D50" s="51"/>
      <c r="E50" s="52" t="s">
        <v>51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68</v>
      </c>
      <c r="D51" s="42" t="s">
        <v>3</v>
      </c>
      <c r="E51" s="42" t="s">
        <v>69</v>
      </c>
      <c r="F51" s="42" t="s">
        <v>3</v>
      </c>
      <c r="G51" s="43" t="s">
        <v>44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45</v>
      </c>
      <c r="C52" s="1"/>
      <c r="D52" s="1"/>
      <c r="E52" s="49" t="s">
        <v>70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47</v>
      </c>
      <c r="C53" s="1"/>
      <c r="D53" s="1"/>
      <c r="E53" s="49" t="s">
        <v>3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48</v>
      </c>
      <c r="C54" s="1"/>
      <c r="D54" s="1"/>
      <c r="E54" s="49" t="s">
        <v>71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50</v>
      </c>
      <c r="C55" s="51"/>
      <c r="D55" s="51"/>
      <c r="E55" s="52" t="s">
        <v>51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72</v>
      </c>
      <c r="D56" s="42" t="s">
        <v>3</v>
      </c>
      <c r="E56" s="42" t="s">
        <v>73</v>
      </c>
      <c r="F56" s="42" t="s">
        <v>3</v>
      </c>
      <c r="G56" s="43" t="s">
        <v>74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45</v>
      </c>
      <c r="C57" s="1"/>
      <c r="D57" s="1"/>
      <c r="E57" s="49" t="s">
        <v>75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47</v>
      </c>
      <c r="C58" s="1"/>
      <c r="D58" s="1"/>
      <c r="E58" s="49" t="s">
        <v>3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48</v>
      </c>
      <c r="C59" s="1"/>
      <c r="D59" s="1"/>
      <c r="E59" s="49" t="s">
        <v>76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50</v>
      </c>
      <c r="C60" s="51"/>
      <c r="D60" s="51"/>
      <c r="E60" s="52" t="s">
        <v>51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32</v>
      </c>
      <c r="F61" s="1"/>
      <c r="G61" s="60" t="s">
        <v>77</v>
      </c>
      <c r="H61" s="61">
        <f>J26+J31+J36+J41+J46+J51+J56</f>
        <v>0</v>
      </c>
      <c r="I61" s="60" t="s">
        <v>78</v>
      </c>
      <c r="J61" s="62">
        <f>(L61-H61)</f>
        <v>0</v>
      </c>
      <c r="K61" s="60" t="s">
        <v>79</v>
      </c>
      <c r="L61" s="63">
        <f>L26+L31+L36+L41+L46+L51+L56</f>
        <v>0</v>
      </c>
      <c r="M61" s="12"/>
      <c r="N61" s="2"/>
      <c r="O61" s="2"/>
      <c r="P61" s="2"/>
      <c r="Q61" s="33">
        <f>0+Q26+Q31+Q36+Q41+Q46+Q51+Q56</f>
        <v>0</v>
      </c>
      <c r="R61" s="27">
        <f>0+R26+R31+R36+R41+R46+R51+R56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80</v>
      </c>
      <c r="H62" s="67">
        <f>J26+J31+J36+J41+J46+J51+J56</f>
        <v>0</v>
      </c>
      <c r="I62" s="66" t="s">
        <v>81</v>
      </c>
      <c r="J62" s="68">
        <f>0+J61</f>
        <v>0</v>
      </c>
      <c r="K62" s="66" t="s">
        <v>82</v>
      </c>
      <c r="L62" s="69">
        <f>L26+L31+L36+L41+L46+L51+L56</f>
        <v>0</v>
      </c>
      <c r="M62" s="12"/>
      <c r="N62" s="2"/>
      <c r="O62" s="2"/>
      <c r="P62" s="2"/>
      <c r="Q62" s="2"/>
    </row>
    <row r="63">
      <c r="A63" s="13"/>
      <c r="B63" s="4"/>
      <c r="C63" s="4"/>
      <c r="D63" s="4"/>
      <c r="E63" s="4"/>
      <c r="F63" s="4"/>
      <c r="G63" s="4"/>
      <c r="H63" s="70"/>
      <c r="I63" s="4"/>
      <c r="J63" s="70"/>
      <c r="K63" s="4"/>
      <c r="L63" s="4"/>
      <c r="M63" s="14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H65+H123+H176+H194+H272+H290+H298+H311+H354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83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L65+L123+L176+L194+L272+L290+L298+L311+L354</f>
        <v>0</v>
      </c>
      <c r="K11" s="1"/>
      <c r="L11" s="1"/>
      <c r="M11" s="12"/>
      <c r="N11" s="2"/>
      <c r="O11" s="2"/>
      <c r="P11" s="2"/>
      <c r="Q11" s="33">
        <f>IF(SUM(K20:K28)&gt;0,ROUND(SUM(S20:S28)/SUM(K20:K28)-1,8),0)</f>
        <v>0</v>
      </c>
      <c r="R11" s="27">
        <f>AVERAGE(J64,J122,J175,J193,J271,J289,J297,J310,J353)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32</v>
      </c>
      <c r="F20" s="1"/>
      <c r="G20" s="1"/>
      <c r="H20" s="1"/>
      <c r="I20" s="1"/>
      <c r="J20" s="1"/>
      <c r="K20" s="38">
        <f>H65</f>
        <v>0</v>
      </c>
      <c r="L20" s="38">
        <f>L65</f>
        <v>0</v>
      </c>
      <c r="M20" s="12"/>
      <c r="N20" s="2"/>
      <c r="O20" s="2"/>
      <c r="P20" s="2"/>
      <c r="Q20" s="2"/>
      <c r="S20" s="27">
        <f>S64</f>
        <v>0</v>
      </c>
    </row>
    <row r="21">
      <c r="A21" s="9"/>
      <c r="B21" s="36">
        <v>1</v>
      </c>
      <c r="C21" s="1"/>
      <c r="D21" s="1"/>
      <c r="E21" s="37" t="s">
        <v>84</v>
      </c>
      <c r="F21" s="1"/>
      <c r="G21" s="1"/>
      <c r="H21" s="1"/>
      <c r="I21" s="1"/>
      <c r="J21" s="1"/>
      <c r="K21" s="38">
        <f>H123</f>
        <v>0</v>
      </c>
      <c r="L21" s="38">
        <f>L123</f>
        <v>0</v>
      </c>
      <c r="M21" s="12"/>
      <c r="N21" s="2"/>
      <c r="O21" s="2"/>
      <c r="P21" s="2"/>
      <c r="Q21" s="2"/>
      <c r="S21" s="27">
        <f>S122</f>
        <v>0</v>
      </c>
    </row>
    <row r="22">
      <c r="A22" s="9"/>
      <c r="B22" s="36">
        <v>2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H176</f>
        <v>0</v>
      </c>
      <c r="L22" s="38">
        <f>L176</f>
        <v>0</v>
      </c>
      <c r="M22" s="12"/>
      <c r="N22" s="2"/>
      <c r="O22" s="2"/>
      <c r="P22" s="2"/>
      <c r="Q22" s="2"/>
      <c r="S22" s="27">
        <f>S175</f>
        <v>0</v>
      </c>
    </row>
    <row r="23">
      <c r="A23" s="9"/>
      <c r="B23" s="36">
        <v>3</v>
      </c>
      <c r="C23" s="1"/>
      <c r="D23" s="1"/>
      <c r="E23" s="37" t="s">
        <v>86</v>
      </c>
      <c r="F23" s="1"/>
      <c r="G23" s="1"/>
      <c r="H23" s="1"/>
      <c r="I23" s="1"/>
      <c r="J23" s="1"/>
      <c r="K23" s="38">
        <f>H194</f>
        <v>0</v>
      </c>
      <c r="L23" s="38">
        <f>L194</f>
        <v>0</v>
      </c>
      <c r="M23" s="12"/>
      <c r="N23" s="2"/>
      <c r="O23" s="2"/>
      <c r="P23" s="2"/>
      <c r="Q23" s="2"/>
      <c r="S23" s="27">
        <f>S193</f>
        <v>0</v>
      </c>
    </row>
    <row r="24">
      <c r="A24" s="9"/>
      <c r="B24" s="36">
        <v>4</v>
      </c>
      <c r="C24" s="1"/>
      <c r="D24" s="1"/>
      <c r="E24" s="37" t="s">
        <v>87</v>
      </c>
      <c r="F24" s="1"/>
      <c r="G24" s="1"/>
      <c r="H24" s="1"/>
      <c r="I24" s="1"/>
      <c r="J24" s="1"/>
      <c r="K24" s="38">
        <f>H272</f>
        <v>0</v>
      </c>
      <c r="L24" s="38">
        <f>L272</f>
        <v>0</v>
      </c>
      <c r="M24" s="12"/>
      <c r="N24" s="2"/>
      <c r="O24" s="2"/>
      <c r="P24" s="2"/>
      <c r="Q24" s="2"/>
      <c r="S24" s="27">
        <f>S271</f>
        <v>0</v>
      </c>
    </row>
    <row r="25">
      <c r="A25" s="9"/>
      <c r="B25" s="36">
        <v>5</v>
      </c>
      <c r="C25" s="1"/>
      <c r="D25" s="1"/>
      <c r="E25" s="37" t="s">
        <v>88</v>
      </c>
      <c r="F25" s="1"/>
      <c r="G25" s="1"/>
      <c r="H25" s="1"/>
      <c r="I25" s="1"/>
      <c r="J25" s="1"/>
      <c r="K25" s="38">
        <f>H290</f>
        <v>0</v>
      </c>
      <c r="L25" s="38">
        <f>L290</f>
        <v>0</v>
      </c>
      <c r="M25" s="71"/>
      <c r="N25" s="2"/>
      <c r="O25" s="2"/>
      <c r="P25" s="2"/>
      <c r="Q25" s="2"/>
      <c r="S25" s="27">
        <f>S289</f>
        <v>0</v>
      </c>
    </row>
    <row r="26">
      <c r="A26" s="9"/>
      <c r="B26" s="36">
        <v>7</v>
      </c>
      <c r="C26" s="1"/>
      <c r="D26" s="1"/>
      <c r="E26" s="37" t="s">
        <v>89</v>
      </c>
      <c r="F26" s="1"/>
      <c r="G26" s="1"/>
      <c r="H26" s="1"/>
      <c r="I26" s="1"/>
      <c r="J26" s="1"/>
      <c r="K26" s="38">
        <f>H298</f>
        <v>0</v>
      </c>
      <c r="L26" s="38">
        <f>L298</f>
        <v>0</v>
      </c>
      <c r="M26" s="71"/>
      <c r="N26" s="2"/>
      <c r="O26" s="2"/>
      <c r="P26" s="2"/>
      <c r="Q26" s="2"/>
      <c r="S26" s="27">
        <f>S297</f>
        <v>0</v>
      </c>
    </row>
    <row r="27">
      <c r="A27" s="9"/>
      <c r="B27" s="36">
        <v>8</v>
      </c>
      <c r="C27" s="1"/>
      <c r="D27" s="1"/>
      <c r="E27" s="37" t="s">
        <v>90</v>
      </c>
      <c r="F27" s="1"/>
      <c r="G27" s="1"/>
      <c r="H27" s="1"/>
      <c r="I27" s="1"/>
      <c r="J27" s="1"/>
      <c r="K27" s="38">
        <f>H311</f>
        <v>0</v>
      </c>
      <c r="L27" s="38">
        <f>L311</f>
        <v>0</v>
      </c>
      <c r="M27" s="71"/>
      <c r="N27" s="2"/>
      <c r="O27" s="2"/>
      <c r="P27" s="2"/>
      <c r="Q27" s="2"/>
      <c r="S27" s="27">
        <f>S310</f>
        <v>0</v>
      </c>
    </row>
    <row r="28">
      <c r="A28" s="9"/>
      <c r="B28" s="36">
        <v>9</v>
      </c>
      <c r="C28" s="1"/>
      <c r="D28" s="1"/>
      <c r="E28" s="37" t="s">
        <v>91</v>
      </c>
      <c r="F28" s="1"/>
      <c r="G28" s="1"/>
      <c r="H28" s="1"/>
      <c r="I28" s="1"/>
      <c r="J28" s="1"/>
      <c r="K28" s="38">
        <f>H354</f>
        <v>0</v>
      </c>
      <c r="L28" s="38">
        <f>L354</f>
        <v>0</v>
      </c>
      <c r="M28" s="71"/>
      <c r="N28" s="2"/>
      <c r="O28" s="2"/>
      <c r="P28" s="2"/>
      <c r="Q28" s="2"/>
      <c r="S28" s="27">
        <f>S353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2"/>
      <c r="N29" s="2"/>
      <c r="O29" s="2"/>
      <c r="P29" s="2"/>
      <c r="Q29" s="2"/>
    </row>
    <row r="30" ht="14" customHeight="1">
      <c r="A30" s="4"/>
      <c r="B30" s="28" t="s">
        <v>33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3"/>
      <c r="N31" s="2"/>
      <c r="O31" s="2"/>
      <c r="P31" s="2"/>
      <c r="Q31" s="2"/>
    </row>
    <row r="32" ht="18" customHeight="1">
      <c r="A32" s="9"/>
      <c r="B32" s="34" t="s">
        <v>34</v>
      </c>
      <c r="C32" s="34" t="s">
        <v>30</v>
      </c>
      <c r="D32" s="34" t="s">
        <v>35</v>
      </c>
      <c r="E32" s="34" t="s">
        <v>31</v>
      </c>
      <c r="F32" s="34" t="s">
        <v>36</v>
      </c>
      <c r="G32" s="35" t="s">
        <v>37</v>
      </c>
      <c r="H32" s="22" t="s">
        <v>38</v>
      </c>
      <c r="I32" s="22" t="s">
        <v>39</v>
      </c>
      <c r="J32" s="22" t="s">
        <v>16</v>
      </c>
      <c r="K32" s="35" t="s">
        <v>40</v>
      </c>
      <c r="L32" s="22" t="s">
        <v>17</v>
      </c>
      <c r="M32" s="71"/>
      <c r="N32" s="2"/>
      <c r="O32" s="2"/>
      <c r="P32" s="2"/>
      <c r="Q32" s="2"/>
    </row>
    <row r="33" ht="40" customHeight="1">
      <c r="A33" s="9"/>
      <c r="B33" s="39" t="s">
        <v>41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1">
        <v>1</v>
      </c>
      <c r="C34" s="42" t="s">
        <v>92</v>
      </c>
      <c r="D34" s="42">
        <v>1</v>
      </c>
      <c r="E34" s="42" t="s">
        <v>93</v>
      </c>
      <c r="F34" s="42" t="s">
        <v>3</v>
      </c>
      <c r="G34" s="43" t="s">
        <v>94</v>
      </c>
      <c r="H34" s="44">
        <v>77.109999999999999</v>
      </c>
      <c r="I34" s="25">
        <f>ROUND(0,2)</f>
        <v>0</v>
      </c>
      <c r="J34" s="45">
        <f>ROUND(I34*H34,2)</f>
        <v>0</v>
      </c>
      <c r="K34" s="46">
        <v>0.20999999999999999</v>
      </c>
      <c r="L34" s="47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45</v>
      </c>
      <c r="C35" s="1"/>
      <c r="D35" s="1"/>
      <c r="E35" s="49" t="s">
        <v>95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47</v>
      </c>
      <c r="C36" s="1"/>
      <c r="D36" s="1"/>
      <c r="E36" s="49" t="s">
        <v>96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48</v>
      </c>
      <c r="C37" s="1"/>
      <c r="D37" s="1"/>
      <c r="E37" s="49" t="s">
        <v>97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50</v>
      </c>
      <c r="C38" s="51"/>
      <c r="D38" s="51"/>
      <c r="E38" s="52" t="s">
        <v>51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2</v>
      </c>
      <c r="C39" s="42" t="s">
        <v>92</v>
      </c>
      <c r="D39" s="42">
        <v>2</v>
      </c>
      <c r="E39" s="42" t="s">
        <v>93</v>
      </c>
      <c r="F39" s="42" t="s">
        <v>3</v>
      </c>
      <c r="G39" s="43" t="s">
        <v>94</v>
      </c>
      <c r="H39" s="54">
        <v>20.399999999999999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45</v>
      </c>
      <c r="C40" s="1"/>
      <c r="D40" s="1"/>
      <c r="E40" s="49" t="s">
        <v>98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47</v>
      </c>
      <c r="C41" s="1"/>
      <c r="D41" s="1"/>
      <c r="E41" s="49" t="s">
        <v>99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48</v>
      </c>
      <c r="C42" s="1"/>
      <c r="D42" s="1"/>
      <c r="E42" s="49" t="s">
        <v>100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50</v>
      </c>
      <c r="C43" s="51"/>
      <c r="D43" s="51"/>
      <c r="E43" s="52" t="s">
        <v>51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3</v>
      </c>
      <c r="C44" s="42" t="s">
        <v>101</v>
      </c>
      <c r="D44" s="42" t="s">
        <v>3</v>
      </c>
      <c r="E44" s="42" t="s">
        <v>102</v>
      </c>
      <c r="F44" s="42" t="s">
        <v>3</v>
      </c>
      <c r="G44" s="43" t="s">
        <v>94</v>
      </c>
      <c r="H44" s="54">
        <v>9.8849999999999998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45</v>
      </c>
      <c r="C45" s="1"/>
      <c r="D45" s="1"/>
      <c r="E45" s="49" t="s">
        <v>103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47</v>
      </c>
      <c r="C46" s="1"/>
      <c r="D46" s="1"/>
      <c r="E46" s="49" t="s">
        <v>104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48</v>
      </c>
      <c r="C47" s="1"/>
      <c r="D47" s="1"/>
      <c r="E47" s="49" t="s">
        <v>100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>
      <c r="A48" s="9"/>
      <c r="B48" s="50" t="s">
        <v>50</v>
      </c>
      <c r="C48" s="51"/>
      <c r="D48" s="51"/>
      <c r="E48" s="52" t="s">
        <v>51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>
      <c r="A49" s="9"/>
      <c r="B49" s="41">
        <v>4</v>
      </c>
      <c r="C49" s="42" t="s">
        <v>105</v>
      </c>
      <c r="D49" s="42" t="s">
        <v>3</v>
      </c>
      <c r="E49" s="42" t="s">
        <v>106</v>
      </c>
      <c r="F49" s="42" t="s">
        <v>3</v>
      </c>
      <c r="G49" s="43" t="s">
        <v>74</v>
      </c>
      <c r="H49" s="54">
        <v>1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45</v>
      </c>
      <c r="C50" s="1"/>
      <c r="D50" s="1"/>
      <c r="E50" s="49" t="s">
        <v>3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47</v>
      </c>
      <c r="C51" s="1"/>
      <c r="D51" s="1"/>
      <c r="E51" s="49" t="s">
        <v>3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48</v>
      </c>
      <c r="C52" s="1"/>
      <c r="D52" s="1"/>
      <c r="E52" s="49" t="s">
        <v>61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50</v>
      </c>
      <c r="C53" s="51"/>
      <c r="D53" s="51"/>
      <c r="E53" s="52" t="s">
        <v>51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>
      <c r="A54" s="9"/>
      <c r="B54" s="41">
        <v>5</v>
      </c>
      <c r="C54" s="42" t="s">
        <v>107</v>
      </c>
      <c r="D54" s="42" t="s">
        <v>3</v>
      </c>
      <c r="E54" s="42" t="s">
        <v>108</v>
      </c>
      <c r="F54" s="42" t="s">
        <v>3</v>
      </c>
      <c r="G54" s="43" t="s">
        <v>74</v>
      </c>
      <c r="H54" s="54">
        <v>1</v>
      </c>
      <c r="I54" s="55">
        <f>ROUND(0,2)</f>
        <v>0</v>
      </c>
      <c r="J54" s="56">
        <f>ROUND(I54*H54,2)</f>
        <v>0</v>
      </c>
      <c r="K54" s="57">
        <v>0.20999999999999999</v>
      </c>
      <c r="L54" s="58">
        <f>IF(ISNUMBER(K54),ROUND(J54*(K54+1),2),0)</f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45</v>
      </c>
      <c r="C55" s="1"/>
      <c r="D55" s="1"/>
      <c r="E55" s="49" t="s">
        <v>109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47</v>
      </c>
      <c r="C56" s="1"/>
      <c r="D56" s="1"/>
      <c r="E56" s="49" t="s">
        <v>3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48</v>
      </c>
      <c r="C57" s="1"/>
      <c r="D57" s="1"/>
      <c r="E57" s="49" t="s">
        <v>110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50</v>
      </c>
      <c r="C58" s="51"/>
      <c r="D58" s="51"/>
      <c r="E58" s="52" t="s">
        <v>51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>
      <c r="A59" s="9"/>
      <c r="B59" s="41">
        <v>6</v>
      </c>
      <c r="C59" s="42" t="s">
        <v>111</v>
      </c>
      <c r="D59" s="42">
        <v>1</v>
      </c>
      <c r="E59" s="42" t="s">
        <v>112</v>
      </c>
      <c r="F59" s="42" t="s">
        <v>3</v>
      </c>
      <c r="G59" s="43" t="s">
        <v>113</v>
      </c>
      <c r="H59" s="54">
        <v>25</v>
      </c>
      <c r="I59" s="55">
        <f>ROUND(0,2)</f>
        <v>0</v>
      </c>
      <c r="J59" s="56">
        <f>ROUND(I59*H59,2)</f>
        <v>0</v>
      </c>
      <c r="K59" s="57">
        <v>0.20999999999999999</v>
      </c>
      <c r="L59" s="58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45</v>
      </c>
      <c r="C60" s="1"/>
      <c r="D60" s="1"/>
      <c r="E60" s="49" t="s">
        <v>114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47</v>
      </c>
      <c r="C61" s="1"/>
      <c r="D61" s="1"/>
      <c r="E61" s="49" t="s">
        <v>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48</v>
      </c>
      <c r="C62" s="1"/>
      <c r="D62" s="1"/>
      <c r="E62" s="49" t="s">
        <v>115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50</v>
      </c>
      <c r="C63" s="51"/>
      <c r="D63" s="51"/>
      <c r="E63" s="52" t="s">
        <v>51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 thickBot="1" ht="25" customHeight="1">
      <c r="A64" s="9"/>
      <c r="B64" s="1"/>
      <c r="C64" s="59">
        <v>0</v>
      </c>
      <c r="D64" s="1"/>
      <c r="E64" s="59" t="s">
        <v>32</v>
      </c>
      <c r="F64" s="1"/>
      <c r="G64" s="60" t="s">
        <v>77</v>
      </c>
      <c r="H64" s="61">
        <f>J34+J39+J44+J49+J54+J59</f>
        <v>0</v>
      </c>
      <c r="I64" s="60" t="s">
        <v>78</v>
      </c>
      <c r="J64" s="62">
        <f>(L64-H64)</f>
        <v>0</v>
      </c>
      <c r="K64" s="60" t="s">
        <v>79</v>
      </c>
      <c r="L64" s="63">
        <f>L34+L39+L44+L49+L54+L59</f>
        <v>0</v>
      </c>
      <c r="M64" s="12"/>
      <c r="N64" s="2"/>
      <c r="O64" s="2"/>
      <c r="P64" s="2"/>
      <c r="Q64" s="33">
        <f>0+Q34+Q39+Q44+Q49+Q54+Q59</f>
        <v>0</v>
      </c>
      <c r="R64" s="27">
        <f>0+R34+R39+R44+R49+R54+R59</f>
        <v>0</v>
      </c>
      <c r="S64" s="64">
        <f>Q64*(1+J64)+R64</f>
        <v>0</v>
      </c>
    </row>
    <row r="65" thickTop="1" thickBot="1" ht="25" customHeight="1">
      <c r="A65" s="9"/>
      <c r="B65" s="65"/>
      <c r="C65" s="65"/>
      <c r="D65" s="65"/>
      <c r="E65" s="65"/>
      <c r="F65" s="65"/>
      <c r="G65" s="66" t="s">
        <v>80</v>
      </c>
      <c r="H65" s="67">
        <f>J34+J39+J44+J49+J54+J59</f>
        <v>0</v>
      </c>
      <c r="I65" s="66" t="s">
        <v>81</v>
      </c>
      <c r="J65" s="68">
        <f>0+J64</f>
        <v>0</v>
      </c>
      <c r="K65" s="66" t="s">
        <v>82</v>
      </c>
      <c r="L65" s="69">
        <f>L34+L39+L44+L49+L54+L59</f>
        <v>0</v>
      </c>
      <c r="M65" s="12"/>
      <c r="N65" s="2"/>
      <c r="O65" s="2"/>
      <c r="P65" s="2"/>
      <c r="Q65" s="2"/>
    </row>
    <row r="66" ht="40" customHeight="1">
      <c r="A66" s="9"/>
      <c r="B66" s="74" t="s">
        <v>116</v>
      </c>
      <c r="C66" s="1"/>
      <c r="D66" s="1"/>
      <c r="E66" s="1"/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1">
        <v>7</v>
      </c>
      <c r="C67" s="42" t="s">
        <v>117</v>
      </c>
      <c r="D67" s="42" t="s">
        <v>3</v>
      </c>
      <c r="E67" s="42" t="s">
        <v>118</v>
      </c>
      <c r="F67" s="42" t="s">
        <v>3</v>
      </c>
      <c r="G67" s="43" t="s">
        <v>119</v>
      </c>
      <c r="H67" s="44">
        <v>100</v>
      </c>
      <c r="I67" s="25">
        <f>ROUND(0,2)</f>
        <v>0</v>
      </c>
      <c r="J67" s="45">
        <f>ROUND(I67*H67,2)</f>
        <v>0</v>
      </c>
      <c r="K67" s="46">
        <v>0.20999999999999999</v>
      </c>
      <c r="L67" s="47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45</v>
      </c>
      <c r="C68" s="1"/>
      <c r="D68" s="1"/>
      <c r="E68" s="49" t="s">
        <v>120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47</v>
      </c>
      <c r="C69" s="1"/>
      <c r="D69" s="1"/>
      <c r="E69" s="49" t="s">
        <v>121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48</v>
      </c>
      <c r="C70" s="1"/>
      <c r="D70" s="1"/>
      <c r="E70" s="49" t="s">
        <v>122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>
      <c r="A71" s="9"/>
      <c r="B71" s="50" t="s">
        <v>50</v>
      </c>
      <c r="C71" s="51"/>
      <c r="D71" s="51"/>
      <c r="E71" s="52" t="s">
        <v>51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>
      <c r="A72" s="9"/>
      <c r="B72" s="41">
        <v>8</v>
      </c>
      <c r="C72" s="42" t="s">
        <v>123</v>
      </c>
      <c r="D72" s="42" t="s">
        <v>3</v>
      </c>
      <c r="E72" s="42" t="s">
        <v>124</v>
      </c>
      <c r="F72" s="42" t="s">
        <v>3</v>
      </c>
      <c r="G72" s="43" t="s">
        <v>94</v>
      </c>
      <c r="H72" s="54">
        <v>9.8849999999999998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45</v>
      </c>
      <c r="C73" s="1"/>
      <c r="D73" s="1"/>
      <c r="E73" s="49" t="s">
        <v>125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47</v>
      </c>
      <c r="C74" s="1"/>
      <c r="D74" s="1"/>
      <c r="E74" s="49" t="s">
        <v>126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48</v>
      </c>
      <c r="C75" s="1"/>
      <c r="D75" s="1"/>
      <c r="E75" s="49" t="s">
        <v>127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50</v>
      </c>
      <c r="C76" s="51"/>
      <c r="D76" s="51"/>
      <c r="E76" s="52" t="s">
        <v>51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>
      <c r="A77" s="9"/>
      <c r="B77" s="41">
        <v>9</v>
      </c>
      <c r="C77" s="42" t="s">
        <v>128</v>
      </c>
      <c r="D77" s="42" t="s">
        <v>3</v>
      </c>
      <c r="E77" s="42" t="s">
        <v>129</v>
      </c>
      <c r="F77" s="42" t="s">
        <v>3</v>
      </c>
      <c r="G77" s="43" t="s">
        <v>113</v>
      </c>
      <c r="H77" s="54">
        <v>160</v>
      </c>
      <c r="I77" s="55">
        <f>ROUND(0,2)</f>
        <v>0</v>
      </c>
      <c r="J77" s="56">
        <f>ROUND(I77*H77,2)</f>
        <v>0</v>
      </c>
      <c r="K77" s="57">
        <v>0.20999999999999999</v>
      </c>
      <c r="L77" s="58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45</v>
      </c>
      <c r="C78" s="1"/>
      <c r="D78" s="1"/>
      <c r="E78" s="49" t="s">
        <v>130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47</v>
      </c>
      <c r="C79" s="1"/>
      <c r="D79" s="1"/>
      <c r="E79" s="49" t="s">
        <v>131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48</v>
      </c>
      <c r="C80" s="1"/>
      <c r="D80" s="1"/>
      <c r="E80" s="49" t="s">
        <v>132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50</v>
      </c>
      <c r="C81" s="51"/>
      <c r="D81" s="51"/>
      <c r="E81" s="52" t="s">
        <v>51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10</v>
      </c>
      <c r="C82" s="42" t="s">
        <v>133</v>
      </c>
      <c r="D82" s="42" t="s">
        <v>3</v>
      </c>
      <c r="E82" s="42" t="s">
        <v>134</v>
      </c>
      <c r="F82" s="42" t="s">
        <v>3</v>
      </c>
      <c r="G82" s="43" t="s">
        <v>94</v>
      </c>
      <c r="H82" s="54">
        <v>20.399999999999999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45</v>
      </c>
      <c r="C83" s="1"/>
      <c r="D83" s="1"/>
      <c r="E83" s="49" t="s">
        <v>135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47</v>
      </c>
      <c r="C84" s="1"/>
      <c r="D84" s="1"/>
      <c r="E84" s="49" t="s">
        <v>136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48</v>
      </c>
      <c r="C85" s="1"/>
      <c r="D85" s="1"/>
      <c r="E85" s="49" t="s">
        <v>137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50</v>
      </c>
      <c r="C86" s="51"/>
      <c r="D86" s="51"/>
      <c r="E86" s="52" t="s">
        <v>51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11</v>
      </c>
      <c r="C87" s="42" t="s">
        <v>138</v>
      </c>
      <c r="D87" s="42" t="s">
        <v>3</v>
      </c>
      <c r="E87" s="42" t="s">
        <v>139</v>
      </c>
      <c r="F87" s="42" t="s">
        <v>3</v>
      </c>
      <c r="G87" s="43" t="s">
        <v>94</v>
      </c>
      <c r="H87" s="54">
        <v>531.5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45</v>
      </c>
      <c r="C88" s="1"/>
      <c r="D88" s="1"/>
      <c r="E88" s="49" t="s">
        <v>140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47</v>
      </c>
      <c r="C89" s="1"/>
      <c r="D89" s="1"/>
      <c r="E89" s="49" t="s">
        <v>141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48</v>
      </c>
      <c r="C90" s="1"/>
      <c r="D90" s="1"/>
      <c r="E90" s="49" t="s">
        <v>142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50</v>
      </c>
      <c r="C91" s="51"/>
      <c r="D91" s="51"/>
      <c r="E91" s="52" t="s">
        <v>51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12</v>
      </c>
      <c r="C92" s="42" t="s">
        <v>143</v>
      </c>
      <c r="D92" s="42"/>
      <c r="E92" s="42" t="s">
        <v>144</v>
      </c>
      <c r="F92" s="42" t="s">
        <v>3</v>
      </c>
      <c r="G92" s="43" t="s">
        <v>94</v>
      </c>
      <c r="H92" s="54">
        <v>197.40000000000001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45</v>
      </c>
      <c r="C93" s="1"/>
      <c r="D93" s="1"/>
      <c r="E93" s="49" t="s">
        <v>145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47</v>
      </c>
      <c r="C94" s="1"/>
      <c r="D94" s="1"/>
      <c r="E94" s="49" t="s">
        <v>146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48</v>
      </c>
      <c r="C95" s="1"/>
      <c r="D95" s="1"/>
      <c r="E95" s="49" t="s">
        <v>147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50</v>
      </c>
      <c r="C96" s="51"/>
      <c r="D96" s="51"/>
      <c r="E96" s="52" t="s">
        <v>51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13</v>
      </c>
      <c r="C97" s="42" t="s">
        <v>148</v>
      </c>
      <c r="D97" s="42" t="s">
        <v>3</v>
      </c>
      <c r="E97" s="42" t="s">
        <v>149</v>
      </c>
      <c r="F97" s="42" t="s">
        <v>3</v>
      </c>
      <c r="G97" s="43" t="s">
        <v>94</v>
      </c>
      <c r="H97" s="54">
        <v>20.399999999999999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45</v>
      </c>
      <c r="C98" s="1"/>
      <c r="D98" s="1"/>
      <c r="E98" s="49" t="s">
        <v>150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47</v>
      </c>
      <c r="C99" s="1"/>
      <c r="D99" s="1"/>
      <c r="E99" s="49" t="s">
        <v>151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48</v>
      </c>
      <c r="C100" s="1"/>
      <c r="D100" s="1"/>
      <c r="E100" s="49" t="s">
        <v>152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50</v>
      </c>
      <c r="C101" s="51"/>
      <c r="D101" s="51"/>
      <c r="E101" s="52" t="s">
        <v>51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14</v>
      </c>
      <c r="C102" s="42" t="s">
        <v>153</v>
      </c>
      <c r="D102" s="42" t="s">
        <v>3</v>
      </c>
      <c r="E102" s="42" t="s">
        <v>154</v>
      </c>
      <c r="F102" s="42" t="s">
        <v>3</v>
      </c>
      <c r="G102" s="43" t="s">
        <v>94</v>
      </c>
      <c r="H102" s="54">
        <v>9.6449999999999996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45</v>
      </c>
      <c r="C103" s="1"/>
      <c r="D103" s="1"/>
      <c r="E103" s="49" t="s">
        <v>155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47</v>
      </c>
      <c r="C104" s="1"/>
      <c r="D104" s="1"/>
      <c r="E104" s="49" t="s">
        <v>156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48</v>
      </c>
      <c r="C105" s="1"/>
      <c r="D105" s="1"/>
      <c r="E105" s="49" t="s">
        <v>157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50</v>
      </c>
      <c r="C106" s="51"/>
      <c r="D106" s="51"/>
      <c r="E106" s="52" t="s">
        <v>51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15</v>
      </c>
      <c r="C107" s="42" t="s">
        <v>158</v>
      </c>
      <c r="D107" s="42" t="s">
        <v>3</v>
      </c>
      <c r="E107" s="42" t="s">
        <v>159</v>
      </c>
      <c r="F107" s="42" t="s">
        <v>3</v>
      </c>
      <c r="G107" s="43" t="s">
        <v>94</v>
      </c>
      <c r="H107" s="54">
        <v>197.40000000000001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45</v>
      </c>
      <c r="C108" s="1"/>
      <c r="D108" s="1"/>
      <c r="E108" s="49" t="s">
        <v>160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47</v>
      </c>
      <c r="C109" s="1"/>
      <c r="D109" s="1"/>
      <c r="E109" s="49" t="s">
        <v>161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48</v>
      </c>
      <c r="C110" s="1"/>
      <c r="D110" s="1"/>
      <c r="E110" s="49" t="s">
        <v>162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50</v>
      </c>
      <c r="C111" s="51"/>
      <c r="D111" s="51"/>
      <c r="E111" s="52" t="s">
        <v>51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16</v>
      </c>
      <c r="C112" s="42" t="s">
        <v>163</v>
      </c>
      <c r="D112" s="42" t="s">
        <v>3</v>
      </c>
      <c r="E112" s="42" t="s">
        <v>164</v>
      </c>
      <c r="F112" s="42" t="s">
        <v>3</v>
      </c>
      <c r="G112" s="43" t="s">
        <v>94</v>
      </c>
      <c r="H112" s="54">
        <v>197.40000000000001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45</v>
      </c>
      <c r="C113" s="1"/>
      <c r="D113" s="1"/>
      <c r="E113" s="49" t="s">
        <v>165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47</v>
      </c>
      <c r="C114" s="1"/>
      <c r="D114" s="1"/>
      <c r="E114" s="49" t="s">
        <v>166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48</v>
      </c>
      <c r="C115" s="1"/>
      <c r="D115" s="1"/>
      <c r="E115" s="49" t="s">
        <v>167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50</v>
      </c>
      <c r="C116" s="51"/>
      <c r="D116" s="51"/>
      <c r="E116" s="52" t="s">
        <v>51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>
      <c r="A117" s="9"/>
      <c r="B117" s="41">
        <v>17</v>
      </c>
      <c r="C117" s="42" t="s">
        <v>168</v>
      </c>
      <c r="D117" s="42" t="s">
        <v>3</v>
      </c>
      <c r="E117" s="42" t="s">
        <v>169</v>
      </c>
      <c r="F117" s="42" t="s">
        <v>3</v>
      </c>
      <c r="G117" s="43" t="s">
        <v>94</v>
      </c>
      <c r="H117" s="54">
        <v>40</v>
      </c>
      <c r="I117" s="55">
        <f>ROUND(0,2)</f>
        <v>0</v>
      </c>
      <c r="J117" s="56">
        <f>ROUND(I117*H117,2)</f>
        <v>0</v>
      </c>
      <c r="K117" s="57">
        <v>0.20999999999999999</v>
      </c>
      <c r="L117" s="58">
        <f>IF(ISNUMBER(K117),ROUND(J117*(K117+1),2),0)</f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48" t="s">
        <v>45</v>
      </c>
      <c r="C118" s="1"/>
      <c r="D118" s="1"/>
      <c r="E118" s="49" t="s">
        <v>170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47</v>
      </c>
      <c r="C119" s="1"/>
      <c r="D119" s="1"/>
      <c r="E119" s="49" t="s">
        <v>171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48</v>
      </c>
      <c r="C120" s="1"/>
      <c r="D120" s="1"/>
      <c r="E120" s="49" t="s">
        <v>172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50</v>
      </c>
      <c r="C121" s="51"/>
      <c r="D121" s="51"/>
      <c r="E121" s="52" t="s">
        <v>51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59">
        <v>1</v>
      </c>
      <c r="D122" s="1"/>
      <c r="E122" s="59" t="s">
        <v>84</v>
      </c>
      <c r="F122" s="1"/>
      <c r="G122" s="60" t="s">
        <v>77</v>
      </c>
      <c r="H122" s="61">
        <f>J67+J72+J77+J82+J87+J92+J97+J102+J107+J112+J117</f>
        <v>0</v>
      </c>
      <c r="I122" s="60" t="s">
        <v>78</v>
      </c>
      <c r="J122" s="62">
        <f>(L122-H122)</f>
        <v>0</v>
      </c>
      <c r="K122" s="60" t="s">
        <v>79</v>
      </c>
      <c r="L122" s="63">
        <f>L67+L72+L77+L82+L87+L92+L97+L102+L107+L112+L117</f>
        <v>0</v>
      </c>
      <c r="M122" s="12"/>
      <c r="N122" s="2"/>
      <c r="O122" s="2"/>
      <c r="P122" s="2"/>
      <c r="Q122" s="33">
        <f>0+Q67+Q72+Q77+Q82+Q87+Q92+Q97+Q102+Q107+Q112+Q117</f>
        <v>0</v>
      </c>
      <c r="R122" s="27">
        <f>0+R67+R72+R77+R82+R87+R92+R97+R102+R107+R112+R117</f>
        <v>0</v>
      </c>
      <c r="S122" s="64">
        <f>Q122*(1+J122)+R122</f>
        <v>0</v>
      </c>
    </row>
    <row r="123" thickTop="1" thickBot="1" ht="25" customHeight="1">
      <c r="A123" s="9"/>
      <c r="B123" s="65"/>
      <c r="C123" s="65"/>
      <c r="D123" s="65"/>
      <c r="E123" s="65"/>
      <c r="F123" s="65"/>
      <c r="G123" s="66" t="s">
        <v>80</v>
      </c>
      <c r="H123" s="67">
        <f>J67+J72+J77+J82+J87+J92+J97+J102+J107+J112+J117</f>
        <v>0</v>
      </c>
      <c r="I123" s="66" t="s">
        <v>81</v>
      </c>
      <c r="J123" s="68">
        <f>0+J122</f>
        <v>0</v>
      </c>
      <c r="K123" s="66" t="s">
        <v>82</v>
      </c>
      <c r="L123" s="69">
        <f>L67+L72+L77+L82+L87+L92+L97+L102+L107+L112+L117</f>
        <v>0</v>
      </c>
      <c r="M123" s="12"/>
      <c r="N123" s="2"/>
      <c r="O123" s="2"/>
      <c r="P123" s="2"/>
      <c r="Q123" s="2"/>
    </row>
    <row r="124" ht="40" customHeight="1">
      <c r="A124" s="9"/>
      <c r="B124" s="74" t="s">
        <v>173</v>
      </c>
      <c r="C124" s="1"/>
      <c r="D124" s="1"/>
      <c r="E124" s="1"/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1">
        <v>18</v>
      </c>
      <c r="C125" s="42" t="s">
        <v>174</v>
      </c>
      <c r="D125" s="42" t="s">
        <v>3</v>
      </c>
      <c r="E125" s="42" t="s">
        <v>175</v>
      </c>
      <c r="F125" s="42" t="s">
        <v>3</v>
      </c>
      <c r="G125" s="43" t="s">
        <v>94</v>
      </c>
      <c r="H125" s="44">
        <v>58.399999999999999</v>
      </c>
      <c r="I125" s="25">
        <f>ROUND(0,2)</f>
        <v>0</v>
      </c>
      <c r="J125" s="45">
        <f>ROUND(I125*H125,2)</f>
        <v>0</v>
      </c>
      <c r="K125" s="46">
        <v>0.20999999999999999</v>
      </c>
      <c r="L125" s="47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45</v>
      </c>
      <c r="C126" s="1"/>
      <c r="D126" s="1"/>
      <c r="E126" s="49" t="s">
        <v>176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47</v>
      </c>
      <c r="C127" s="1"/>
      <c r="D127" s="1"/>
      <c r="E127" s="49" t="s">
        <v>177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48</v>
      </c>
      <c r="C128" s="1"/>
      <c r="D128" s="1"/>
      <c r="E128" s="49" t="s">
        <v>178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50</v>
      </c>
      <c r="C129" s="51"/>
      <c r="D129" s="51"/>
      <c r="E129" s="52" t="s">
        <v>51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>
        <v>19</v>
      </c>
      <c r="C130" s="42" t="s">
        <v>179</v>
      </c>
      <c r="D130" s="42" t="s">
        <v>3</v>
      </c>
      <c r="E130" s="42" t="s">
        <v>180</v>
      </c>
      <c r="F130" s="42" t="s">
        <v>3</v>
      </c>
      <c r="G130" s="43" t="s">
        <v>181</v>
      </c>
      <c r="H130" s="54">
        <v>8.7599999999999998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45</v>
      </c>
      <c r="C131" s="1"/>
      <c r="D131" s="1"/>
      <c r="E131" s="49" t="s">
        <v>3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47</v>
      </c>
      <c r="C132" s="1"/>
      <c r="D132" s="1"/>
      <c r="E132" s="49" t="s">
        <v>182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48</v>
      </c>
      <c r="C133" s="1"/>
      <c r="D133" s="1"/>
      <c r="E133" s="49" t="s">
        <v>183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50</v>
      </c>
      <c r="C134" s="51"/>
      <c r="D134" s="51"/>
      <c r="E134" s="52" t="s">
        <v>51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>
      <c r="A135" s="9"/>
      <c r="B135" s="41">
        <v>20</v>
      </c>
      <c r="C135" s="42" t="s">
        <v>184</v>
      </c>
      <c r="D135" s="42" t="s">
        <v>3</v>
      </c>
      <c r="E135" s="42" t="s">
        <v>185</v>
      </c>
      <c r="F135" s="42" t="s">
        <v>3</v>
      </c>
      <c r="G135" s="43" t="s">
        <v>186</v>
      </c>
      <c r="H135" s="54">
        <v>102.5</v>
      </c>
      <c r="I135" s="55">
        <f>ROUND(0,2)</f>
        <v>0</v>
      </c>
      <c r="J135" s="56">
        <f>ROUND(I135*H135,2)</f>
        <v>0</v>
      </c>
      <c r="K135" s="57">
        <v>0.20999999999999999</v>
      </c>
      <c r="L135" s="58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48" t="s">
        <v>45</v>
      </c>
      <c r="C136" s="1"/>
      <c r="D136" s="1"/>
      <c r="E136" s="49" t="s">
        <v>187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47</v>
      </c>
      <c r="C137" s="1"/>
      <c r="D137" s="1"/>
      <c r="E137" s="49" t="s">
        <v>188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48</v>
      </c>
      <c r="C138" s="1"/>
      <c r="D138" s="1"/>
      <c r="E138" s="49" t="s">
        <v>189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thickBot="1">
      <c r="A139" s="9"/>
      <c r="B139" s="50" t="s">
        <v>50</v>
      </c>
      <c r="C139" s="51"/>
      <c r="D139" s="51"/>
      <c r="E139" s="52" t="s">
        <v>51</v>
      </c>
      <c r="F139" s="51"/>
      <c r="G139" s="51"/>
      <c r="H139" s="53"/>
      <c r="I139" s="51"/>
      <c r="J139" s="53"/>
      <c r="K139" s="51"/>
      <c r="L139" s="51"/>
      <c r="M139" s="12"/>
      <c r="N139" s="2"/>
      <c r="O139" s="2"/>
      <c r="P139" s="2"/>
      <c r="Q139" s="2"/>
    </row>
    <row r="140" thickTop="1">
      <c r="A140" s="9"/>
      <c r="B140" s="41">
        <v>21</v>
      </c>
      <c r="C140" s="42" t="s">
        <v>190</v>
      </c>
      <c r="D140" s="42" t="s">
        <v>3</v>
      </c>
      <c r="E140" s="42" t="s">
        <v>191</v>
      </c>
      <c r="F140" s="42" t="s">
        <v>3</v>
      </c>
      <c r="G140" s="43" t="s">
        <v>186</v>
      </c>
      <c r="H140" s="54">
        <v>102.5</v>
      </c>
      <c r="I140" s="55">
        <f>ROUND(0,2)</f>
        <v>0</v>
      </c>
      <c r="J140" s="56">
        <f>ROUND(I140*H140,2)</f>
        <v>0</v>
      </c>
      <c r="K140" s="57">
        <v>0.20999999999999999</v>
      </c>
      <c r="L140" s="58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48" t="s">
        <v>45</v>
      </c>
      <c r="C141" s="1"/>
      <c r="D141" s="1"/>
      <c r="E141" s="49" t="s">
        <v>187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47</v>
      </c>
      <c r="C142" s="1"/>
      <c r="D142" s="1"/>
      <c r="E142" s="49" t="s">
        <v>188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48</v>
      </c>
      <c r="C143" s="1"/>
      <c r="D143" s="1"/>
      <c r="E143" s="49" t="s">
        <v>189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thickBot="1">
      <c r="A144" s="9"/>
      <c r="B144" s="50" t="s">
        <v>50</v>
      </c>
      <c r="C144" s="51"/>
      <c r="D144" s="51"/>
      <c r="E144" s="52" t="s">
        <v>51</v>
      </c>
      <c r="F144" s="51"/>
      <c r="G144" s="51"/>
      <c r="H144" s="53"/>
      <c r="I144" s="51"/>
      <c r="J144" s="53"/>
      <c r="K144" s="51"/>
      <c r="L144" s="51"/>
      <c r="M144" s="12"/>
      <c r="N144" s="2"/>
      <c r="O144" s="2"/>
      <c r="P144" s="2"/>
      <c r="Q144" s="2"/>
    </row>
    <row r="145" thickTop="1">
      <c r="A145" s="9"/>
      <c r="B145" s="41">
        <v>22</v>
      </c>
      <c r="C145" s="42" t="s">
        <v>192</v>
      </c>
      <c r="D145" s="42" t="s">
        <v>3</v>
      </c>
      <c r="E145" s="42" t="s">
        <v>193</v>
      </c>
      <c r="F145" s="42" t="s">
        <v>3</v>
      </c>
      <c r="G145" s="43" t="s">
        <v>186</v>
      </c>
      <c r="H145" s="54">
        <v>63</v>
      </c>
      <c r="I145" s="55">
        <f>ROUND(0,2)</f>
        <v>0</v>
      </c>
      <c r="J145" s="56">
        <f>ROUND(I145*H145,2)</f>
        <v>0</v>
      </c>
      <c r="K145" s="57">
        <v>0.20999999999999999</v>
      </c>
      <c r="L145" s="58">
        <f>IF(ISNUMBER(K145),ROUND(J145*(K145+1),2),0)</f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45</v>
      </c>
      <c r="C146" s="1"/>
      <c r="D146" s="1"/>
      <c r="E146" s="49" t="s">
        <v>194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47</v>
      </c>
      <c r="C147" s="1"/>
      <c r="D147" s="1"/>
      <c r="E147" s="49" t="s">
        <v>195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48</v>
      </c>
      <c r="C148" s="1"/>
      <c r="D148" s="1"/>
      <c r="E148" s="49" t="s">
        <v>196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thickBot="1">
      <c r="A149" s="9"/>
      <c r="B149" s="50" t="s">
        <v>50</v>
      </c>
      <c r="C149" s="51"/>
      <c r="D149" s="51"/>
      <c r="E149" s="52" t="s">
        <v>51</v>
      </c>
      <c r="F149" s="51"/>
      <c r="G149" s="51"/>
      <c r="H149" s="53"/>
      <c r="I149" s="51"/>
      <c r="J149" s="53"/>
      <c r="K149" s="51"/>
      <c r="L149" s="51"/>
      <c r="M149" s="12"/>
      <c r="N149" s="2"/>
      <c r="O149" s="2"/>
      <c r="P149" s="2"/>
      <c r="Q149" s="2"/>
    </row>
    <row r="150" thickTop="1">
      <c r="A150" s="9"/>
      <c r="B150" s="41">
        <v>23</v>
      </c>
      <c r="C150" s="42" t="s">
        <v>197</v>
      </c>
      <c r="D150" s="42" t="s">
        <v>3</v>
      </c>
      <c r="E150" s="42" t="s">
        <v>198</v>
      </c>
      <c r="F150" s="42" t="s">
        <v>3</v>
      </c>
      <c r="G150" s="43" t="s">
        <v>186</v>
      </c>
      <c r="H150" s="54">
        <v>63</v>
      </c>
      <c r="I150" s="55">
        <f>ROUND(0,2)</f>
        <v>0</v>
      </c>
      <c r="J150" s="56">
        <f>ROUND(I150*H150,2)</f>
        <v>0</v>
      </c>
      <c r="K150" s="57">
        <v>0.20999999999999999</v>
      </c>
      <c r="L150" s="58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45</v>
      </c>
      <c r="C151" s="1"/>
      <c r="D151" s="1"/>
      <c r="E151" s="49" t="s">
        <v>194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47</v>
      </c>
      <c r="C152" s="1"/>
      <c r="D152" s="1"/>
      <c r="E152" s="49" t="s">
        <v>199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48</v>
      </c>
      <c r="C153" s="1"/>
      <c r="D153" s="1"/>
      <c r="E153" s="49" t="s">
        <v>196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50</v>
      </c>
      <c r="C154" s="51"/>
      <c r="D154" s="51"/>
      <c r="E154" s="52" t="s">
        <v>51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24</v>
      </c>
      <c r="C155" s="42" t="s">
        <v>200</v>
      </c>
      <c r="D155" s="42" t="s">
        <v>3</v>
      </c>
      <c r="E155" s="42" t="s">
        <v>201</v>
      </c>
      <c r="F155" s="42" t="s">
        <v>3</v>
      </c>
      <c r="G155" s="43" t="s">
        <v>94</v>
      </c>
      <c r="H155" s="54">
        <v>52.600000000000001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45</v>
      </c>
      <c r="C156" s="1"/>
      <c r="D156" s="1"/>
      <c r="E156" s="49" t="s">
        <v>202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47</v>
      </c>
      <c r="C157" s="1"/>
      <c r="D157" s="1"/>
      <c r="E157" s="49" t="s">
        <v>203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48</v>
      </c>
      <c r="C158" s="1"/>
      <c r="D158" s="1"/>
      <c r="E158" s="49" t="s">
        <v>204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50</v>
      </c>
      <c r="C159" s="51"/>
      <c r="D159" s="51"/>
      <c r="E159" s="52" t="s">
        <v>51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>
      <c r="A160" s="9"/>
      <c r="B160" s="41">
        <v>25</v>
      </c>
      <c r="C160" s="42" t="s">
        <v>205</v>
      </c>
      <c r="D160" s="42" t="s">
        <v>3</v>
      </c>
      <c r="E160" s="42" t="s">
        <v>206</v>
      </c>
      <c r="F160" s="42" t="s">
        <v>3</v>
      </c>
      <c r="G160" s="43" t="s">
        <v>181</v>
      </c>
      <c r="H160" s="54">
        <v>10.52</v>
      </c>
      <c r="I160" s="55">
        <f>ROUND(0,2)</f>
        <v>0</v>
      </c>
      <c r="J160" s="56">
        <f>ROUND(I160*H160,2)</f>
        <v>0</v>
      </c>
      <c r="K160" s="57">
        <v>0.20999999999999999</v>
      </c>
      <c r="L160" s="58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45</v>
      </c>
      <c r="C161" s="1"/>
      <c r="D161" s="1"/>
      <c r="E161" s="49" t="s">
        <v>207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47</v>
      </c>
      <c r="C162" s="1"/>
      <c r="D162" s="1"/>
      <c r="E162" s="49" t="s">
        <v>208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48</v>
      </c>
      <c r="C163" s="1"/>
      <c r="D163" s="1"/>
      <c r="E163" s="49" t="s">
        <v>209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50</v>
      </c>
      <c r="C164" s="51"/>
      <c r="D164" s="51"/>
      <c r="E164" s="52" t="s">
        <v>51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>
      <c r="A165" s="9"/>
      <c r="B165" s="41">
        <v>26</v>
      </c>
      <c r="C165" s="42" t="s">
        <v>210</v>
      </c>
      <c r="D165" s="42" t="s">
        <v>3</v>
      </c>
      <c r="E165" s="42" t="s">
        <v>211</v>
      </c>
      <c r="F165" s="42" t="s">
        <v>3</v>
      </c>
      <c r="G165" s="43" t="s">
        <v>74</v>
      </c>
      <c r="H165" s="54">
        <v>14</v>
      </c>
      <c r="I165" s="55">
        <f>ROUND(0,2)</f>
        <v>0</v>
      </c>
      <c r="J165" s="56">
        <f>ROUND(I165*H165,2)</f>
        <v>0</v>
      </c>
      <c r="K165" s="57">
        <v>0.20999999999999999</v>
      </c>
      <c r="L165" s="58">
        <f>IF(ISNUMBER(K165),ROUND(J165*(K165+1),2),0)</f>
        <v>0</v>
      </c>
      <c r="M165" s="12"/>
      <c r="N165" s="2"/>
      <c r="O165" s="2"/>
      <c r="P165" s="2"/>
      <c r="Q165" s="33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48" t="s">
        <v>45</v>
      </c>
      <c r="C166" s="1"/>
      <c r="D166" s="1"/>
      <c r="E166" s="49" t="s">
        <v>212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>
      <c r="A167" s="9"/>
      <c r="B167" s="48" t="s">
        <v>47</v>
      </c>
      <c r="C167" s="1"/>
      <c r="D167" s="1"/>
      <c r="E167" s="49" t="s">
        <v>213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48</v>
      </c>
      <c r="C168" s="1"/>
      <c r="D168" s="1"/>
      <c r="E168" s="49" t="s">
        <v>3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 thickBot="1">
      <c r="A169" s="9"/>
      <c r="B169" s="50" t="s">
        <v>50</v>
      </c>
      <c r="C169" s="51"/>
      <c r="D169" s="51"/>
      <c r="E169" s="52" t="s">
        <v>51</v>
      </c>
      <c r="F169" s="51"/>
      <c r="G169" s="51"/>
      <c r="H169" s="53"/>
      <c r="I169" s="51"/>
      <c r="J169" s="53"/>
      <c r="K169" s="51"/>
      <c r="L169" s="51"/>
      <c r="M169" s="12"/>
      <c r="N169" s="2"/>
      <c r="O169" s="2"/>
      <c r="P169" s="2"/>
      <c r="Q169" s="2"/>
    </row>
    <row r="170" thickTop="1">
      <c r="A170" s="9"/>
      <c r="B170" s="41">
        <v>27</v>
      </c>
      <c r="C170" s="42" t="s">
        <v>214</v>
      </c>
      <c r="D170" s="42" t="s">
        <v>3</v>
      </c>
      <c r="E170" s="42" t="s">
        <v>215</v>
      </c>
      <c r="F170" s="42" t="s">
        <v>3</v>
      </c>
      <c r="G170" s="43" t="s">
        <v>186</v>
      </c>
      <c r="H170" s="54">
        <v>105.59999999999999</v>
      </c>
      <c r="I170" s="55">
        <f>ROUND(0,2)</f>
        <v>0</v>
      </c>
      <c r="J170" s="56">
        <f>ROUND(I170*H170,2)</f>
        <v>0</v>
      </c>
      <c r="K170" s="57">
        <v>0.20999999999999999</v>
      </c>
      <c r="L170" s="58">
        <f>IF(ISNUMBER(K170),ROUND(J170*(K170+1),2),0)</f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48" t="s">
        <v>45</v>
      </c>
      <c r="C171" s="1"/>
      <c r="D171" s="1"/>
      <c r="E171" s="49" t="s">
        <v>216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>
      <c r="A172" s="9"/>
      <c r="B172" s="48" t="s">
        <v>47</v>
      </c>
      <c r="C172" s="1"/>
      <c r="D172" s="1"/>
      <c r="E172" s="49" t="s">
        <v>217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48</v>
      </c>
      <c r="C173" s="1"/>
      <c r="D173" s="1"/>
      <c r="E173" s="49" t="s">
        <v>3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 thickBot="1">
      <c r="A174" s="9"/>
      <c r="B174" s="50" t="s">
        <v>50</v>
      </c>
      <c r="C174" s="51"/>
      <c r="D174" s="51"/>
      <c r="E174" s="52" t="s">
        <v>51</v>
      </c>
      <c r="F174" s="51"/>
      <c r="G174" s="51"/>
      <c r="H174" s="53"/>
      <c r="I174" s="51"/>
      <c r="J174" s="53"/>
      <c r="K174" s="51"/>
      <c r="L174" s="51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59">
        <v>2</v>
      </c>
      <c r="D175" s="1"/>
      <c r="E175" s="59" t="s">
        <v>85</v>
      </c>
      <c r="F175" s="1"/>
      <c r="G175" s="60" t="s">
        <v>77</v>
      </c>
      <c r="H175" s="61">
        <f>J125+J130+J135+J140+J145+J150+J155+J160+J165+J170</f>
        <v>0</v>
      </c>
      <c r="I175" s="60" t="s">
        <v>78</v>
      </c>
      <c r="J175" s="62">
        <f>(L175-H175)</f>
        <v>0</v>
      </c>
      <c r="K175" s="60" t="s">
        <v>79</v>
      </c>
      <c r="L175" s="63">
        <f>L125+L130+L135+L140+L145+L150+L155+L160+L165+L170</f>
        <v>0</v>
      </c>
      <c r="M175" s="12"/>
      <c r="N175" s="2"/>
      <c r="O175" s="2"/>
      <c r="P175" s="2"/>
      <c r="Q175" s="33">
        <f>0+Q125+Q130+Q135+Q140+Q145+Q150+Q155+Q160+Q165+Q170</f>
        <v>0</v>
      </c>
      <c r="R175" s="27">
        <f>0+R125+R130+R135+R140+R145+R150+R155+R160+R165+R170</f>
        <v>0</v>
      </c>
      <c r="S175" s="64">
        <f>Q175*(1+J175)+R175</f>
        <v>0</v>
      </c>
    </row>
    <row r="176" thickTop="1" thickBot="1" ht="25" customHeight="1">
      <c r="A176" s="9"/>
      <c r="B176" s="65"/>
      <c r="C176" s="65"/>
      <c r="D176" s="65"/>
      <c r="E176" s="65"/>
      <c r="F176" s="65"/>
      <c r="G176" s="66" t="s">
        <v>80</v>
      </c>
      <c r="H176" s="67">
        <f>J125+J130+J135+J140+J145+J150+J155+J160+J165+J170</f>
        <v>0</v>
      </c>
      <c r="I176" s="66" t="s">
        <v>81</v>
      </c>
      <c r="J176" s="68">
        <f>0+J175</f>
        <v>0</v>
      </c>
      <c r="K176" s="66" t="s">
        <v>82</v>
      </c>
      <c r="L176" s="69">
        <f>L125+L130+L135+L140+L145+L150+L155+L160+L165+L170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74" t="s">
        <v>218</v>
      </c>
      <c r="C177" s="1"/>
      <c r="D177" s="1"/>
      <c r="E177" s="1"/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1">
        <v>28</v>
      </c>
      <c r="C178" s="42" t="s">
        <v>219</v>
      </c>
      <c r="D178" s="42" t="s">
        <v>3</v>
      </c>
      <c r="E178" s="42" t="s">
        <v>220</v>
      </c>
      <c r="F178" s="42" t="s">
        <v>3</v>
      </c>
      <c r="G178" s="43" t="s">
        <v>94</v>
      </c>
      <c r="H178" s="44">
        <v>47.899999999999999</v>
      </c>
      <c r="I178" s="25">
        <f>ROUND(0,2)</f>
        <v>0</v>
      </c>
      <c r="J178" s="45">
        <f>ROUND(I178*H178,2)</f>
        <v>0</v>
      </c>
      <c r="K178" s="46">
        <v>0.20999999999999999</v>
      </c>
      <c r="L178" s="47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45</v>
      </c>
      <c r="C179" s="1"/>
      <c r="D179" s="1"/>
      <c r="E179" s="49" t="s">
        <v>221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47</v>
      </c>
      <c r="C180" s="1"/>
      <c r="D180" s="1"/>
      <c r="E180" s="49" t="s">
        <v>222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48</v>
      </c>
      <c r="C181" s="1"/>
      <c r="D181" s="1"/>
      <c r="E181" s="49" t="s">
        <v>223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50</v>
      </c>
      <c r="C182" s="51"/>
      <c r="D182" s="51"/>
      <c r="E182" s="52" t="s">
        <v>51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>
      <c r="A183" s="9"/>
      <c r="B183" s="41">
        <v>29</v>
      </c>
      <c r="C183" s="42" t="s">
        <v>224</v>
      </c>
      <c r="D183" s="42" t="s">
        <v>3</v>
      </c>
      <c r="E183" s="42" t="s">
        <v>225</v>
      </c>
      <c r="F183" s="42" t="s">
        <v>3</v>
      </c>
      <c r="G183" s="43" t="s">
        <v>181</v>
      </c>
      <c r="H183" s="54">
        <v>9.5800000000000001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48" t="s">
        <v>45</v>
      </c>
      <c r="C184" s="1"/>
      <c r="D184" s="1"/>
      <c r="E184" s="49" t="s">
        <v>226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8" t="s">
        <v>47</v>
      </c>
      <c r="C185" s="1"/>
      <c r="D185" s="1"/>
      <c r="E185" s="49" t="s">
        <v>227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48</v>
      </c>
      <c r="C186" s="1"/>
      <c r="D186" s="1"/>
      <c r="E186" s="49" t="s">
        <v>209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50</v>
      </c>
      <c r="C187" s="51"/>
      <c r="D187" s="51"/>
      <c r="E187" s="52" t="s">
        <v>51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30</v>
      </c>
      <c r="C188" s="42" t="s">
        <v>228</v>
      </c>
      <c r="D188" s="42" t="s">
        <v>3</v>
      </c>
      <c r="E188" s="42" t="s">
        <v>229</v>
      </c>
      <c r="F188" s="42" t="s">
        <v>3</v>
      </c>
      <c r="G188" s="43" t="s">
        <v>181</v>
      </c>
      <c r="H188" s="54">
        <v>11.134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45</v>
      </c>
      <c r="C189" s="1"/>
      <c r="D189" s="1"/>
      <c r="E189" s="49" t="s">
        <v>230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47</v>
      </c>
      <c r="C190" s="1"/>
      <c r="D190" s="1"/>
      <c r="E190" s="49" t="s">
        <v>231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48</v>
      </c>
      <c r="C191" s="1"/>
      <c r="D191" s="1"/>
      <c r="E191" s="49" t="s">
        <v>232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thickBot="1">
      <c r="A192" s="9"/>
      <c r="B192" s="50" t="s">
        <v>50</v>
      </c>
      <c r="C192" s="51"/>
      <c r="D192" s="51"/>
      <c r="E192" s="52" t="s">
        <v>51</v>
      </c>
      <c r="F192" s="51"/>
      <c r="G192" s="51"/>
      <c r="H192" s="53"/>
      <c r="I192" s="51"/>
      <c r="J192" s="53"/>
      <c r="K192" s="51"/>
      <c r="L192" s="51"/>
      <c r="M192" s="12"/>
      <c r="N192" s="2"/>
      <c r="O192" s="2"/>
      <c r="P192" s="2"/>
      <c r="Q192" s="2"/>
    </row>
    <row r="193" thickTop="1" thickBot="1" ht="25" customHeight="1">
      <c r="A193" s="9"/>
      <c r="B193" s="1"/>
      <c r="C193" s="59">
        <v>3</v>
      </c>
      <c r="D193" s="1"/>
      <c r="E193" s="59" t="s">
        <v>86</v>
      </c>
      <c r="F193" s="1"/>
      <c r="G193" s="60" t="s">
        <v>77</v>
      </c>
      <c r="H193" s="61">
        <f>J178+J183+J188</f>
        <v>0</v>
      </c>
      <c r="I193" s="60" t="s">
        <v>78</v>
      </c>
      <c r="J193" s="62">
        <f>(L193-H193)</f>
        <v>0</v>
      </c>
      <c r="K193" s="60" t="s">
        <v>79</v>
      </c>
      <c r="L193" s="63">
        <f>L178+L183+L188</f>
        <v>0</v>
      </c>
      <c r="M193" s="12"/>
      <c r="N193" s="2"/>
      <c r="O193" s="2"/>
      <c r="P193" s="2"/>
      <c r="Q193" s="33">
        <f>0+Q178+Q183+Q188</f>
        <v>0</v>
      </c>
      <c r="R193" s="27">
        <f>0+R178+R183+R188</f>
        <v>0</v>
      </c>
      <c r="S193" s="64">
        <f>Q193*(1+J193)+R193</f>
        <v>0</v>
      </c>
    </row>
    <row r="194" thickTop="1" thickBot="1" ht="25" customHeight="1">
      <c r="A194" s="9"/>
      <c r="B194" s="65"/>
      <c r="C194" s="65"/>
      <c r="D194" s="65"/>
      <c r="E194" s="65"/>
      <c r="F194" s="65"/>
      <c r="G194" s="66" t="s">
        <v>80</v>
      </c>
      <c r="H194" s="67">
        <f>J178+J183+J188</f>
        <v>0</v>
      </c>
      <c r="I194" s="66" t="s">
        <v>81</v>
      </c>
      <c r="J194" s="68">
        <f>0+J193</f>
        <v>0</v>
      </c>
      <c r="K194" s="66" t="s">
        <v>82</v>
      </c>
      <c r="L194" s="69">
        <f>L178+L183+L188</f>
        <v>0</v>
      </c>
      <c r="M194" s="12"/>
      <c r="N194" s="2"/>
      <c r="O194" s="2"/>
      <c r="P194" s="2"/>
      <c r="Q194" s="2"/>
    </row>
    <row r="195" ht="40" customHeight="1">
      <c r="A195" s="9"/>
      <c r="B195" s="74" t="s">
        <v>233</v>
      </c>
      <c r="C195" s="1"/>
      <c r="D195" s="1"/>
      <c r="E195" s="1"/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1">
        <v>31</v>
      </c>
      <c r="C196" s="42" t="s">
        <v>234</v>
      </c>
      <c r="D196" s="42" t="s">
        <v>3</v>
      </c>
      <c r="E196" s="42" t="s">
        <v>235</v>
      </c>
      <c r="F196" s="42" t="s">
        <v>3</v>
      </c>
      <c r="G196" s="43" t="s">
        <v>59</v>
      </c>
      <c r="H196" s="44">
        <v>1</v>
      </c>
      <c r="I196" s="25">
        <f>ROUND(0,2)</f>
        <v>0</v>
      </c>
      <c r="J196" s="45">
        <f>ROUND(I196*H196,2)</f>
        <v>0</v>
      </c>
      <c r="K196" s="46">
        <v>0.20999999999999999</v>
      </c>
      <c r="L196" s="47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45</v>
      </c>
      <c r="C197" s="1"/>
      <c r="D197" s="1"/>
      <c r="E197" s="49" t="s">
        <v>236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47</v>
      </c>
      <c r="C198" s="1"/>
      <c r="D198" s="1"/>
      <c r="E198" s="49" t="s">
        <v>55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48</v>
      </c>
      <c r="C199" s="1"/>
      <c r="D199" s="1"/>
      <c r="E199" s="49" t="s">
        <v>3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50</v>
      </c>
      <c r="C200" s="51"/>
      <c r="D200" s="51"/>
      <c r="E200" s="52" t="s">
        <v>51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>
      <c r="A201" s="9"/>
      <c r="B201" s="41">
        <v>32</v>
      </c>
      <c r="C201" s="42" t="s">
        <v>237</v>
      </c>
      <c r="D201" s="42" t="s">
        <v>3</v>
      </c>
      <c r="E201" s="42" t="s">
        <v>238</v>
      </c>
      <c r="F201" s="42" t="s">
        <v>3</v>
      </c>
      <c r="G201" s="43" t="s">
        <v>239</v>
      </c>
      <c r="H201" s="54">
        <v>1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48" t="s">
        <v>45</v>
      </c>
      <c r="C202" s="1"/>
      <c r="D202" s="1"/>
      <c r="E202" s="49" t="s">
        <v>240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47</v>
      </c>
      <c r="C203" s="1"/>
      <c r="D203" s="1"/>
      <c r="E203" s="49" t="s">
        <v>55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48</v>
      </c>
      <c r="C204" s="1"/>
      <c r="D204" s="1"/>
      <c r="E204" s="49" t="s">
        <v>3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50</v>
      </c>
      <c r="C205" s="51"/>
      <c r="D205" s="51"/>
      <c r="E205" s="52" t="s">
        <v>51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33</v>
      </c>
      <c r="C206" s="42" t="s">
        <v>241</v>
      </c>
      <c r="D206" s="42" t="s">
        <v>3</v>
      </c>
      <c r="E206" s="42" t="s">
        <v>242</v>
      </c>
      <c r="F206" s="42" t="s">
        <v>3</v>
      </c>
      <c r="G206" s="43" t="s">
        <v>243</v>
      </c>
      <c r="H206" s="54">
        <v>42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45</v>
      </c>
      <c r="C207" s="1"/>
      <c r="D207" s="1"/>
      <c r="E207" s="49" t="s">
        <v>244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47</v>
      </c>
      <c r="C208" s="1"/>
      <c r="D208" s="1"/>
      <c r="E208" s="49" t="s">
        <v>245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48</v>
      </c>
      <c r="C209" s="1"/>
      <c r="D209" s="1"/>
      <c r="E209" s="49" t="s">
        <v>3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50</v>
      </c>
      <c r="C210" s="51"/>
      <c r="D210" s="51"/>
      <c r="E210" s="52" t="s">
        <v>51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34</v>
      </c>
      <c r="C211" s="42" t="s">
        <v>246</v>
      </c>
      <c r="D211" s="42" t="s">
        <v>3</v>
      </c>
      <c r="E211" s="42" t="s">
        <v>247</v>
      </c>
      <c r="F211" s="42" t="s">
        <v>3</v>
      </c>
      <c r="G211" s="43" t="s">
        <v>239</v>
      </c>
      <c r="H211" s="54">
        <v>1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45</v>
      </c>
      <c r="C212" s="1"/>
      <c r="D212" s="1"/>
      <c r="E212" s="49" t="s">
        <v>248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47</v>
      </c>
      <c r="C213" s="1"/>
      <c r="D213" s="1"/>
      <c r="E213" s="49" t="s">
        <v>55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48</v>
      </c>
      <c r="C214" s="1"/>
      <c r="D214" s="1"/>
      <c r="E214" s="49" t="s">
        <v>3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50</v>
      </c>
      <c r="C215" s="51"/>
      <c r="D215" s="51"/>
      <c r="E215" s="52" t="s">
        <v>51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35</v>
      </c>
      <c r="C216" s="42" t="s">
        <v>249</v>
      </c>
      <c r="D216" s="42" t="s">
        <v>3</v>
      </c>
      <c r="E216" s="42" t="s">
        <v>250</v>
      </c>
      <c r="F216" s="42" t="s">
        <v>3</v>
      </c>
      <c r="G216" s="43" t="s">
        <v>243</v>
      </c>
      <c r="H216" s="54">
        <v>84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45</v>
      </c>
      <c r="C217" s="1"/>
      <c r="D217" s="1"/>
      <c r="E217" s="49" t="s">
        <v>251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47</v>
      </c>
      <c r="C218" s="1"/>
      <c r="D218" s="1"/>
      <c r="E218" s="49" t="s">
        <v>252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48</v>
      </c>
      <c r="C219" s="1"/>
      <c r="D219" s="1"/>
      <c r="E219" s="49" t="s">
        <v>3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50</v>
      </c>
      <c r="C220" s="51"/>
      <c r="D220" s="51"/>
      <c r="E220" s="52" t="s">
        <v>51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36</v>
      </c>
      <c r="C221" s="42" t="s">
        <v>253</v>
      </c>
      <c r="D221" s="42" t="s">
        <v>3</v>
      </c>
      <c r="E221" s="42" t="s">
        <v>254</v>
      </c>
      <c r="F221" s="42" t="s">
        <v>3</v>
      </c>
      <c r="G221" s="43" t="s">
        <v>181</v>
      </c>
      <c r="H221" s="54">
        <v>9.516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45</v>
      </c>
      <c r="C222" s="1"/>
      <c r="D222" s="1"/>
      <c r="E222" s="49" t="s">
        <v>255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47</v>
      </c>
      <c r="C223" s="1"/>
      <c r="D223" s="1"/>
      <c r="E223" s="49" t="s">
        <v>256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48</v>
      </c>
      <c r="C224" s="1"/>
      <c r="D224" s="1"/>
      <c r="E224" s="49" t="s">
        <v>232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50</v>
      </c>
      <c r="C225" s="51"/>
      <c r="D225" s="51"/>
      <c r="E225" s="52" t="s">
        <v>51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37</v>
      </c>
      <c r="C226" s="42" t="s">
        <v>257</v>
      </c>
      <c r="D226" s="42" t="s">
        <v>3</v>
      </c>
      <c r="E226" s="42" t="s">
        <v>258</v>
      </c>
      <c r="F226" s="42" t="s">
        <v>3</v>
      </c>
      <c r="G226" s="43" t="s">
        <v>239</v>
      </c>
      <c r="H226" s="54">
        <v>1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45</v>
      </c>
      <c r="C227" s="1"/>
      <c r="D227" s="1"/>
      <c r="E227" s="49" t="s">
        <v>259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47</v>
      </c>
      <c r="C228" s="1"/>
      <c r="D228" s="1"/>
      <c r="E228" s="49" t="s">
        <v>55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48</v>
      </c>
      <c r="C229" s="1"/>
      <c r="D229" s="1"/>
      <c r="E229" s="49" t="s">
        <v>260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50</v>
      </c>
      <c r="C230" s="51"/>
      <c r="D230" s="51"/>
      <c r="E230" s="52" t="s">
        <v>51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38</v>
      </c>
      <c r="C231" s="42" t="s">
        <v>261</v>
      </c>
      <c r="D231" s="42" t="s">
        <v>3</v>
      </c>
      <c r="E231" s="42" t="s">
        <v>262</v>
      </c>
      <c r="F231" s="42" t="s">
        <v>3</v>
      </c>
      <c r="G231" s="43" t="s">
        <v>94</v>
      </c>
      <c r="H231" s="54">
        <v>4.8499999999999996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45</v>
      </c>
      <c r="C232" s="1"/>
      <c r="D232" s="1"/>
      <c r="E232" s="49" t="s">
        <v>263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47</v>
      </c>
      <c r="C233" s="1"/>
      <c r="D233" s="1"/>
      <c r="E233" s="49" t="s">
        <v>264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48</v>
      </c>
      <c r="C234" s="1"/>
      <c r="D234" s="1"/>
      <c r="E234" s="49" t="s">
        <v>223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50</v>
      </c>
      <c r="C235" s="51"/>
      <c r="D235" s="51"/>
      <c r="E235" s="52" t="s">
        <v>51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39</v>
      </c>
      <c r="C236" s="42" t="s">
        <v>265</v>
      </c>
      <c r="D236" s="42" t="s">
        <v>3</v>
      </c>
      <c r="E236" s="42" t="s">
        <v>266</v>
      </c>
      <c r="F236" s="42" t="s">
        <v>3</v>
      </c>
      <c r="G236" s="43" t="s">
        <v>94</v>
      </c>
      <c r="H236" s="54">
        <v>8.5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45</v>
      </c>
      <c r="C237" s="1"/>
      <c r="D237" s="1"/>
      <c r="E237" s="49" t="s">
        <v>267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47</v>
      </c>
      <c r="C238" s="1"/>
      <c r="D238" s="1"/>
      <c r="E238" s="49" t="s">
        <v>268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48</v>
      </c>
      <c r="C239" s="1"/>
      <c r="D239" s="1"/>
      <c r="E239" s="49" t="s">
        <v>223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50</v>
      </c>
      <c r="C240" s="51"/>
      <c r="D240" s="51"/>
      <c r="E240" s="52" t="s">
        <v>51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40</v>
      </c>
      <c r="C241" s="42" t="s">
        <v>269</v>
      </c>
      <c r="D241" s="42" t="s">
        <v>3</v>
      </c>
      <c r="E241" s="42" t="s">
        <v>270</v>
      </c>
      <c r="F241" s="42" t="s">
        <v>3</v>
      </c>
      <c r="G241" s="43" t="s">
        <v>94</v>
      </c>
      <c r="H241" s="54">
        <v>9.5600000000000005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45</v>
      </c>
      <c r="C242" s="1"/>
      <c r="D242" s="1"/>
      <c r="E242" s="49" t="s">
        <v>271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47</v>
      </c>
      <c r="C243" s="1"/>
      <c r="D243" s="1"/>
      <c r="E243" s="49" t="s">
        <v>272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48</v>
      </c>
      <c r="C244" s="1"/>
      <c r="D244" s="1"/>
      <c r="E244" s="49" t="s">
        <v>223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50</v>
      </c>
      <c r="C245" s="51"/>
      <c r="D245" s="51"/>
      <c r="E245" s="52" t="s">
        <v>51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41</v>
      </c>
      <c r="C246" s="42" t="s">
        <v>273</v>
      </c>
      <c r="D246" s="42" t="s">
        <v>3</v>
      </c>
      <c r="E246" s="42" t="s">
        <v>274</v>
      </c>
      <c r="F246" s="42" t="s">
        <v>3</v>
      </c>
      <c r="G246" s="43" t="s">
        <v>94</v>
      </c>
      <c r="H246" s="54">
        <v>13.56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45</v>
      </c>
      <c r="C247" s="1"/>
      <c r="D247" s="1"/>
      <c r="E247" s="49" t="s">
        <v>275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47</v>
      </c>
      <c r="C248" s="1"/>
      <c r="D248" s="1"/>
      <c r="E248" s="49" t="s">
        <v>276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48</v>
      </c>
      <c r="C249" s="1"/>
      <c r="D249" s="1"/>
      <c r="E249" s="49" t="s">
        <v>277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50</v>
      </c>
      <c r="C250" s="51"/>
      <c r="D250" s="51"/>
      <c r="E250" s="52" t="s">
        <v>51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42</v>
      </c>
      <c r="C251" s="42" t="s">
        <v>278</v>
      </c>
      <c r="D251" s="42" t="s">
        <v>3</v>
      </c>
      <c r="E251" s="42" t="s">
        <v>279</v>
      </c>
      <c r="F251" s="42" t="s">
        <v>3</v>
      </c>
      <c r="G251" s="43" t="s">
        <v>94</v>
      </c>
      <c r="H251" s="54">
        <v>24.699999999999999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45</v>
      </c>
      <c r="C252" s="1"/>
      <c r="D252" s="1"/>
      <c r="E252" s="49" t="s">
        <v>280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47</v>
      </c>
      <c r="C253" s="1"/>
      <c r="D253" s="1"/>
      <c r="E253" s="49" t="s">
        <v>281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48</v>
      </c>
      <c r="C254" s="1"/>
      <c r="D254" s="1"/>
      <c r="E254" s="49" t="s">
        <v>282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50</v>
      </c>
      <c r="C255" s="51"/>
      <c r="D255" s="51"/>
      <c r="E255" s="52" t="s">
        <v>51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43</v>
      </c>
      <c r="C256" s="42" t="s">
        <v>283</v>
      </c>
      <c r="D256" s="42" t="s">
        <v>3</v>
      </c>
      <c r="E256" s="42" t="s">
        <v>284</v>
      </c>
      <c r="F256" s="42" t="s">
        <v>3</v>
      </c>
      <c r="G256" s="43" t="s">
        <v>94</v>
      </c>
      <c r="H256" s="54">
        <v>19.359999999999999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45</v>
      </c>
      <c r="C257" s="1"/>
      <c r="D257" s="1"/>
      <c r="E257" s="49" t="s">
        <v>285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47</v>
      </c>
      <c r="C258" s="1"/>
      <c r="D258" s="1"/>
      <c r="E258" s="49" t="s">
        <v>286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48</v>
      </c>
      <c r="C259" s="1"/>
      <c r="D259" s="1"/>
      <c r="E259" s="49" t="s">
        <v>282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50</v>
      </c>
      <c r="C260" s="51"/>
      <c r="D260" s="51"/>
      <c r="E260" s="52" t="s">
        <v>51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44</v>
      </c>
      <c r="C261" s="42" t="s">
        <v>287</v>
      </c>
      <c r="D261" s="42" t="s">
        <v>3</v>
      </c>
      <c r="E261" s="42" t="s">
        <v>288</v>
      </c>
      <c r="F261" s="42" t="s">
        <v>3</v>
      </c>
      <c r="G261" s="43" t="s">
        <v>94</v>
      </c>
      <c r="H261" s="54">
        <v>13.85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45</v>
      </c>
      <c r="C262" s="1"/>
      <c r="D262" s="1"/>
      <c r="E262" s="49" t="s">
        <v>289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47</v>
      </c>
      <c r="C263" s="1"/>
      <c r="D263" s="1"/>
      <c r="E263" s="49" t="s">
        <v>290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48</v>
      </c>
      <c r="C264" s="1"/>
      <c r="D264" s="1"/>
      <c r="E264" s="49" t="s">
        <v>291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50</v>
      </c>
      <c r="C265" s="51"/>
      <c r="D265" s="51"/>
      <c r="E265" s="52" t="s">
        <v>51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45</v>
      </c>
      <c r="C266" s="42" t="s">
        <v>292</v>
      </c>
      <c r="D266" s="42" t="s">
        <v>3</v>
      </c>
      <c r="E266" s="42" t="s">
        <v>293</v>
      </c>
      <c r="F266" s="42" t="s">
        <v>3</v>
      </c>
      <c r="G266" s="43" t="s">
        <v>119</v>
      </c>
      <c r="H266" s="54">
        <v>2.3999999999999999</v>
      </c>
      <c r="I266" s="55">
        <f>ROUND(0,2)</f>
        <v>0</v>
      </c>
      <c r="J266" s="56">
        <f>ROUND(I266*H266,2)</f>
        <v>0</v>
      </c>
      <c r="K266" s="57">
        <v>0.20999999999999999</v>
      </c>
      <c r="L266" s="58">
        <f>IF(ISNUMBER(K266),ROUND(J266*(K266+1),2),0)</f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45</v>
      </c>
      <c r="C267" s="1"/>
      <c r="D267" s="1"/>
      <c r="E267" s="49" t="s">
        <v>294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47</v>
      </c>
      <c r="C268" s="1"/>
      <c r="D268" s="1"/>
      <c r="E268" s="49" t="s">
        <v>295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48</v>
      </c>
      <c r="C269" s="1"/>
      <c r="D269" s="1"/>
      <c r="E269" s="49" t="s">
        <v>296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 thickBot="1">
      <c r="A270" s="9"/>
      <c r="B270" s="50" t="s">
        <v>50</v>
      </c>
      <c r="C270" s="51"/>
      <c r="D270" s="51"/>
      <c r="E270" s="52" t="s">
        <v>51</v>
      </c>
      <c r="F270" s="51"/>
      <c r="G270" s="51"/>
      <c r="H270" s="53"/>
      <c r="I270" s="51"/>
      <c r="J270" s="53"/>
      <c r="K270" s="51"/>
      <c r="L270" s="51"/>
      <c r="M270" s="12"/>
      <c r="N270" s="2"/>
      <c r="O270" s="2"/>
      <c r="P270" s="2"/>
      <c r="Q270" s="2"/>
    </row>
    <row r="271" thickTop="1" thickBot="1" ht="25" customHeight="1">
      <c r="A271" s="9"/>
      <c r="B271" s="1"/>
      <c r="C271" s="59">
        <v>4</v>
      </c>
      <c r="D271" s="1"/>
      <c r="E271" s="59" t="s">
        <v>87</v>
      </c>
      <c r="F271" s="1"/>
      <c r="G271" s="60" t="s">
        <v>77</v>
      </c>
      <c r="H271" s="61">
        <f>J196+J201+J206+J211+J216+J221+J226+J231+J236+J241+J246+J251+J256+J261+J266</f>
        <v>0</v>
      </c>
      <c r="I271" s="60" t="s">
        <v>78</v>
      </c>
      <c r="J271" s="62">
        <f>(L271-H271)</f>
        <v>0</v>
      </c>
      <c r="K271" s="60" t="s">
        <v>79</v>
      </c>
      <c r="L271" s="63">
        <f>L196+L201+L206+L211+L216+L221+L226+L231+L236+L241+L246+L251+L256+L261+L266</f>
        <v>0</v>
      </c>
      <c r="M271" s="12"/>
      <c r="N271" s="2"/>
      <c r="O271" s="2"/>
      <c r="P271" s="2"/>
      <c r="Q271" s="33">
        <f>0+Q196+Q201+Q206+Q211+Q216+Q221+Q226+Q231+Q236+Q241+Q246+Q251+Q256+Q261+Q266</f>
        <v>0</v>
      </c>
      <c r="R271" s="27">
        <f>0+R196+R201+R206+R211+R216+R221+R226+R231+R236+R241+R246+R251+R256+R261+R266</f>
        <v>0</v>
      </c>
      <c r="S271" s="64">
        <f>Q271*(1+J271)+R271</f>
        <v>0</v>
      </c>
    </row>
    <row r="272" thickTop="1" thickBot="1" ht="25" customHeight="1">
      <c r="A272" s="9"/>
      <c r="B272" s="65"/>
      <c r="C272" s="65"/>
      <c r="D272" s="65"/>
      <c r="E272" s="65"/>
      <c r="F272" s="65"/>
      <c r="G272" s="66" t="s">
        <v>80</v>
      </c>
      <c r="H272" s="67">
        <f>J196+J201+J206+J211+J216+J221+J226+J231+J236+J241+J246+J251+J256+J261+J266</f>
        <v>0</v>
      </c>
      <c r="I272" s="66" t="s">
        <v>81</v>
      </c>
      <c r="J272" s="68">
        <f>0+J271</f>
        <v>0</v>
      </c>
      <c r="K272" s="66" t="s">
        <v>82</v>
      </c>
      <c r="L272" s="69">
        <f>L196+L201+L206+L211+L216+L221+L226+L231+L236+L241+L246+L251+L256+L261+L266</f>
        <v>0</v>
      </c>
      <c r="M272" s="12"/>
      <c r="N272" s="2"/>
      <c r="O272" s="2"/>
      <c r="P272" s="2"/>
      <c r="Q272" s="2"/>
    </row>
    <row r="273" ht="40" customHeight="1">
      <c r="A273" s="9"/>
      <c r="B273" s="74" t="s">
        <v>297</v>
      </c>
      <c r="C273" s="1"/>
      <c r="D273" s="1"/>
      <c r="E273" s="1"/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1">
        <v>46</v>
      </c>
      <c r="C274" s="42" t="s">
        <v>298</v>
      </c>
      <c r="D274" s="42" t="s">
        <v>3</v>
      </c>
      <c r="E274" s="42" t="s">
        <v>299</v>
      </c>
      <c r="F274" s="42" t="s">
        <v>3</v>
      </c>
      <c r="G274" s="43" t="s">
        <v>119</v>
      </c>
      <c r="H274" s="44">
        <v>114</v>
      </c>
      <c r="I274" s="25">
        <f>ROUND(0,2)</f>
        <v>0</v>
      </c>
      <c r="J274" s="45">
        <f>ROUND(I274*H274,2)</f>
        <v>0</v>
      </c>
      <c r="K274" s="46">
        <v>0.20999999999999999</v>
      </c>
      <c r="L274" s="47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45</v>
      </c>
      <c r="C275" s="1"/>
      <c r="D275" s="1"/>
      <c r="E275" s="49" t="s">
        <v>300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47</v>
      </c>
      <c r="C276" s="1"/>
      <c r="D276" s="1"/>
      <c r="E276" s="49" t="s">
        <v>301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48</v>
      </c>
      <c r="C277" s="1"/>
      <c r="D277" s="1"/>
      <c r="E277" s="49" t="s">
        <v>302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50</v>
      </c>
      <c r="C278" s="51"/>
      <c r="D278" s="51"/>
      <c r="E278" s="52" t="s">
        <v>51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47</v>
      </c>
      <c r="C279" s="42" t="s">
        <v>303</v>
      </c>
      <c r="D279" s="42" t="s">
        <v>3</v>
      </c>
      <c r="E279" s="42" t="s">
        <v>304</v>
      </c>
      <c r="F279" s="42" t="s">
        <v>3</v>
      </c>
      <c r="G279" s="43" t="s">
        <v>119</v>
      </c>
      <c r="H279" s="54">
        <v>114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45</v>
      </c>
      <c r="C280" s="1"/>
      <c r="D280" s="1"/>
      <c r="E280" s="49" t="s">
        <v>305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47</v>
      </c>
      <c r="C281" s="1"/>
      <c r="D281" s="1"/>
      <c r="E281" s="49" t="s">
        <v>301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48</v>
      </c>
      <c r="C282" s="1"/>
      <c r="D282" s="1"/>
      <c r="E282" s="49" t="s">
        <v>306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50</v>
      </c>
      <c r="C283" s="51"/>
      <c r="D283" s="51"/>
      <c r="E283" s="52" t="s">
        <v>51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48</v>
      </c>
      <c r="C284" s="42" t="s">
        <v>307</v>
      </c>
      <c r="D284" s="42" t="s">
        <v>3</v>
      </c>
      <c r="E284" s="42" t="s">
        <v>308</v>
      </c>
      <c r="F284" s="42" t="s">
        <v>3</v>
      </c>
      <c r="G284" s="43" t="s">
        <v>119</v>
      </c>
      <c r="H284" s="54">
        <v>114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45</v>
      </c>
      <c r="C285" s="1"/>
      <c r="D285" s="1"/>
      <c r="E285" s="49" t="s">
        <v>309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47</v>
      </c>
      <c r="C286" s="1"/>
      <c r="D286" s="1"/>
      <c r="E286" s="49" t="s">
        <v>301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48</v>
      </c>
      <c r="C287" s="1"/>
      <c r="D287" s="1"/>
      <c r="E287" s="49" t="s">
        <v>310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50</v>
      </c>
      <c r="C288" s="51"/>
      <c r="D288" s="51"/>
      <c r="E288" s="52" t="s">
        <v>51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 thickBot="1" ht="25" customHeight="1">
      <c r="A289" s="9"/>
      <c r="B289" s="1"/>
      <c r="C289" s="59">
        <v>5</v>
      </c>
      <c r="D289" s="1"/>
      <c r="E289" s="59" t="s">
        <v>88</v>
      </c>
      <c r="F289" s="1"/>
      <c r="G289" s="60" t="s">
        <v>77</v>
      </c>
      <c r="H289" s="61">
        <f>J274+J279+J284</f>
        <v>0</v>
      </c>
      <c r="I289" s="60" t="s">
        <v>78</v>
      </c>
      <c r="J289" s="62">
        <f>(L289-H289)</f>
        <v>0</v>
      </c>
      <c r="K289" s="60" t="s">
        <v>79</v>
      </c>
      <c r="L289" s="63">
        <f>L274+L279+L284</f>
        <v>0</v>
      </c>
      <c r="M289" s="12"/>
      <c r="N289" s="2"/>
      <c r="O289" s="2"/>
      <c r="P289" s="2"/>
      <c r="Q289" s="33">
        <f>0+Q274+Q279+Q284</f>
        <v>0</v>
      </c>
      <c r="R289" s="27">
        <f>0+R274+R279+R284</f>
        <v>0</v>
      </c>
      <c r="S289" s="64">
        <f>Q289*(1+J289)+R289</f>
        <v>0</v>
      </c>
    </row>
    <row r="290" thickTop="1" thickBot="1" ht="25" customHeight="1">
      <c r="A290" s="9"/>
      <c r="B290" s="65"/>
      <c r="C290" s="65"/>
      <c r="D290" s="65"/>
      <c r="E290" s="65"/>
      <c r="F290" s="65"/>
      <c r="G290" s="66" t="s">
        <v>80</v>
      </c>
      <c r="H290" s="67">
        <f>J274+J279+J284</f>
        <v>0</v>
      </c>
      <c r="I290" s="66" t="s">
        <v>81</v>
      </c>
      <c r="J290" s="68">
        <f>0+J289</f>
        <v>0</v>
      </c>
      <c r="K290" s="66" t="s">
        <v>82</v>
      </c>
      <c r="L290" s="69">
        <f>L274+L279+L284</f>
        <v>0</v>
      </c>
      <c r="M290" s="12"/>
      <c r="N290" s="2"/>
      <c r="O290" s="2"/>
      <c r="P290" s="2"/>
      <c r="Q290" s="2"/>
    </row>
    <row r="291" ht="40" customHeight="1">
      <c r="A291" s="9"/>
      <c r="B291" s="74" t="s">
        <v>311</v>
      </c>
      <c r="C291" s="1"/>
      <c r="D291" s="1"/>
      <c r="E291" s="1"/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1">
        <v>49</v>
      </c>
      <c r="C292" s="42" t="s">
        <v>312</v>
      </c>
      <c r="D292" s="42" t="s">
        <v>3</v>
      </c>
      <c r="E292" s="42" t="s">
        <v>313</v>
      </c>
      <c r="F292" s="42" t="s">
        <v>3</v>
      </c>
      <c r="G292" s="43" t="s">
        <v>119</v>
      </c>
      <c r="H292" s="44">
        <v>20.960000000000001</v>
      </c>
      <c r="I292" s="25">
        <f>ROUND(0,2)</f>
        <v>0</v>
      </c>
      <c r="J292" s="45">
        <f>ROUND(I292*H292,2)</f>
        <v>0</v>
      </c>
      <c r="K292" s="46">
        <v>0.20999999999999999</v>
      </c>
      <c r="L292" s="47">
        <f>IF(ISNUMBER(K292),ROUND(J292*(K292+1),2),0)</f>
        <v>0</v>
      </c>
      <c r="M292" s="12"/>
      <c r="N292" s="2"/>
      <c r="O292" s="2"/>
      <c r="P292" s="2"/>
      <c r="Q292" s="33">
        <f>IF(ISNUMBER(K292),IF(H292&gt;0,IF(I292&gt;0,J292,0),0),0)</f>
        <v>0</v>
      </c>
      <c r="R292" s="27">
        <f>IF(ISNUMBER(K292)=FALSE,J292,0)</f>
        <v>0</v>
      </c>
    </row>
    <row r="293">
      <c r="A293" s="9"/>
      <c r="B293" s="48" t="s">
        <v>45</v>
      </c>
      <c r="C293" s="1"/>
      <c r="D293" s="1"/>
      <c r="E293" s="49" t="s">
        <v>314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>
      <c r="A294" s="9"/>
      <c r="B294" s="48" t="s">
        <v>47</v>
      </c>
      <c r="C294" s="1"/>
      <c r="D294" s="1"/>
      <c r="E294" s="49" t="s">
        <v>315</v>
      </c>
      <c r="F294" s="1"/>
      <c r="G294" s="1"/>
      <c r="H294" s="40"/>
      <c r="I294" s="1"/>
      <c r="J294" s="40"/>
      <c r="K294" s="1"/>
      <c r="L294" s="1"/>
      <c r="M294" s="12"/>
      <c r="N294" s="2"/>
      <c r="O294" s="2"/>
      <c r="P294" s="2"/>
      <c r="Q294" s="2"/>
    </row>
    <row r="295">
      <c r="A295" s="9"/>
      <c r="B295" s="48" t="s">
        <v>48</v>
      </c>
      <c r="C295" s="1"/>
      <c r="D295" s="1"/>
      <c r="E295" s="49" t="s">
        <v>316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 thickBot="1">
      <c r="A296" s="9"/>
      <c r="B296" s="50" t="s">
        <v>50</v>
      </c>
      <c r="C296" s="51"/>
      <c r="D296" s="51"/>
      <c r="E296" s="52" t="s">
        <v>51</v>
      </c>
      <c r="F296" s="51"/>
      <c r="G296" s="51"/>
      <c r="H296" s="53"/>
      <c r="I296" s="51"/>
      <c r="J296" s="53"/>
      <c r="K296" s="51"/>
      <c r="L296" s="51"/>
      <c r="M296" s="12"/>
      <c r="N296" s="2"/>
      <c r="O296" s="2"/>
      <c r="P296" s="2"/>
      <c r="Q296" s="2"/>
    </row>
    <row r="297" thickTop="1" thickBot="1" ht="25" customHeight="1">
      <c r="A297" s="9"/>
      <c r="B297" s="1"/>
      <c r="C297" s="59">
        <v>7</v>
      </c>
      <c r="D297" s="1"/>
      <c r="E297" s="59" t="s">
        <v>89</v>
      </c>
      <c r="F297" s="1"/>
      <c r="G297" s="60" t="s">
        <v>77</v>
      </c>
      <c r="H297" s="61">
        <f>0+J292</f>
        <v>0</v>
      </c>
      <c r="I297" s="60" t="s">
        <v>78</v>
      </c>
      <c r="J297" s="62">
        <f>(L297-H297)</f>
        <v>0</v>
      </c>
      <c r="K297" s="60" t="s">
        <v>79</v>
      </c>
      <c r="L297" s="63">
        <f>0+L292</f>
        <v>0</v>
      </c>
      <c r="M297" s="12"/>
      <c r="N297" s="2"/>
      <c r="O297" s="2"/>
      <c r="P297" s="2"/>
      <c r="Q297" s="33">
        <f>0+Q292</f>
        <v>0</v>
      </c>
      <c r="R297" s="27">
        <f>0+R292</f>
        <v>0</v>
      </c>
      <c r="S297" s="64">
        <f>Q297*(1+J297)+R297</f>
        <v>0</v>
      </c>
    </row>
    <row r="298" thickTop="1" thickBot="1" ht="25" customHeight="1">
      <c r="A298" s="9"/>
      <c r="B298" s="65"/>
      <c r="C298" s="65"/>
      <c r="D298" s="65"/>
      <c r="E298" s="65"/>
      <c r="F298" s="65"/>
      <c r="G298" s="66" t="s">
        <v>80</v>
      </c>
      <c r="H298" s="67">
        <f>0+J292</f>
        <v>0</v>
      </c>
      <c r="I298" s="66" t="s">
        <v>81</v>
      </c>
      <c r="J298" s="68">
        <f>0+J297</f>
        <v>0</v>
      </c>
      <c r="K298" s="66" t="s">
        <v>82</v>
      </c>
      <c r="L298" s="69">
        <f>0+L292</f>
        <v>0</v>
      </c>
      <c r="M298" s="12"/>
      <c r="N298" s="2"/>
      <c r="O298" s="2"/>
      <c r="P298" s="2"/>
      <c r="Q298" s="2"/>
    </row>
    <row r="299" ht="40" customHeight="1">
      <c r="A299" s="9"/>
      <c r="B299" s="74" t="s">
        <v>317</v>
      </c>
      <c r="C299" s="1"/>
      <c r="D299" s="1"/>
      <c r="E299" s="1"/>
      <c r="F299" s="1"/>
      <c r="G299" s="1"/>
      <c r="H299" s="40"/>
      <c r="I299" s="1"/>
      <c r="J299" s="40"/>
      <c r="K299" s="1"/>
      <c r="L299" s="1"/>
      <c r="M299" s="12"/>
      <c r="N299" s="2"/>
      <c r="O299" s="2"/>
      <c r="P299" s="2"/>
      <c r="Q299" s="2"/>
    </row>
    <row r="300">
      <c r="A300" s="9"/>
      <c r="B300" s="41">
        <v>50</v>
      </c>
      <c r="C300" s="42" t="s">
        <v>318</v>
      </c>
      <c r="D300" s="42" t="s">
        <v>3</v>
      </c>
      <c r="E300" s="42" t="s">
        <v>319</v>
      </c>
      <c r="F300" s="42" t="s">
        <v>3</v>
      </c>
      <c r="G300" s="43" t="s">
        <v>186</v>
      </c>
      <c r="H300" s="44">
        <v>8</v>
      </c>
      <c r="I300" s="25">
        <f>ROUND(0,2)</f>
        <v>0</v>
      </c>
      <c r="J300" s="45">
        <f>ROUND(I300*H300,2)</f>
        <v>0</v>
      </c>
      <c r="K300" s="46">
        <v>0.20999999999999999</v>
      </c>
      <c r="L300" s="47">
        <f>IF(ISNUMBER(K300),ROUND(J300*(K300+1),2),0)</f>
        <v>0</v>
      </c>
      <c r="M300" s="12"/>
      <c r="N300" s="2"/>
      <c r="O300" s="2"/>
      <c r="P300" s="2"/>
      <c r="Q300" s="33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48" t="s">
        <v>45</v>
      </c>
      <c r="C301" s="1"/>
      <c r="D301" s="1"/>
      <c r="E301" s="49" t="s">
        <v>320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47</v>
      </c>
      <c r="C302" s="1"/>
      <c r="D302" s="1"/>
      <c r="E302" s="49" t="s">
        <v>321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>
      <c r="A303" s="9"/>
      <c r="B303" s="48" t="s">
        <v>48</v>
      </c>
      <c r="C303" s="1"/>
      <c r="D303" s="1"/>
      <c r="E303" s="49" t="s">
        <v>322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 thickBot="1">
      <c r="A304" s="9"/>
      <c r="B304" s="50" t="s">
        <v>50</v>
      </c>
      <c r="C304" s="51"/>
      <c r="D304" s="51"/>
      <c r="E304" s="52" t="s">
        <v>51</v>
      </c>
      <c r="F304" s="51"/>
      <c r="G304" s="51"/>
      <c r="H304" s="53"/>
      <c r="I304" s="51"/>
      <c r="J304" s="53"/>
      <c r="K304" s="51"/>
      <c r="L304" s="51"/>
      <c r="M304" s="12"/>
      <c r="N304" s="2"/>
      <c r="O304" s="2"/>
      <c r="P304" s="2"/>
      <c r="Q304" s="2"/>
    </row>
    <row r="305" thickTop="1">
      <c r="A305" s="9"/>
      <c r="B305" s="41">
        <v>51</v>
      </c>
      <c r="C305" s="42" t="s">
        <v>323</v>
      </c>
      <c r="D305" s="42" t="s">
        <v>3</v>
      </c>
      <c r="E305" s="42" t="s">
        <v>324</v>
      </c>
      <c r="F305" s="42" t="s">
        <v>3</v>
      </c>
      <c r="G305" s="43" t="s">
        <v>186</v>
      </c>
      <c r="H305" s="54">
        <v>134</v>
      </c>
      <c r="I305" s="55">
        <f>ROUND(0,2)</f>
        <v>0</v>
      </c>
      <c r="J305" s="56">
        <f>ROUND(I305*H305,2)</f>
        <v>0</v>
      </c>
      <c r="K305" s="57">
        <v>0.20999999999999999</v>
      </c>
      <c r="L305" s="58">
        <f>IF(ISNUMBER(K305),ROUND(J305*(K305+1),2),0)</f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48" t="s">
        <v>45</v>
      </c>
      <c r="C306" s="1"/>
      <c r="D306" s="1"/>
      <c r="E306" s="49" t="s">
        <v>325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47</v>
      </c>
      <c r="C307" s="1"/>
      <c r="D307" s="1"/>
      <c r="E307" s="49" t="s">
        <v>326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>
      <c r="A308" s="9"/>
      <c r="B308" s="48" t="s">
        <v>48</v>
      </c>
      <c r="C308" s="1"/>
      <c r="D308" s="1"/>
      <c r="E308" s="49" t="s">
        <v>327</v>
      </c>
      <c r="F308" s="1"/>
      <c r="G308" s="1"/>
      <c r="H308" s="40"/>
      <c r="I308" s="1"/>
      <c r="J308" s="40"/>
      <c r="K308" s="1"/>
      <c r="L308" s="1"/>
      <c r="M308" s="12"/>
      <c r="N308" s="2"/>
      <c r="O308" s="2"/>
      <c r="P308" s="2"/>
      <c r="Q308" s="2"/>
    </row>
    <row r="309" thickBot="1">
      <c r="A309" s="9"/>
      <c r="B309" s="50" t="s">
        <v>50</v>
      </c>
      <c r="C309" s="51"/>
      <c r="D309" s="51"/>
      <c r="E309" s="52" t="s">
        <v>51</v>
      </c>
      <c r="F309" s="51"/>
      <c r="G309" s="51"/>
      <c r="H309" s="53"/>
      <c r="I309" s="51"/>
      <c r="J309" s="53"/>
      <c r="K309" s="51"/>
      <c r="L309" s="51"/>
      <c r="M309" s="12"/>
      <c r="N309" s="2"/>
      <c r="O309" s="2"/>
      <c r="P309" s="2"/>
      <c r="Q309" s="2"/>
    </row>
    <row r="310" thickTop="1" thickBot="1" ht="25" customHeight="1">
      <c r="A310" s="9"/>
      <c r="B310" s="1"/>
      <c r="C310" s="59">
        <v>8</v>
      </c>
      <c r="D310" s="1"/>
      <c r="E310" s="59" t="s">
        <v>90</v>
      </c>
      <c r="F310" s="1"/>
      <c r="G310" s="60" t="s">
        <v>77</v>
      </c>
      <c r="H310" s="61">
        <f>J300+J305</f>
        <v>0</v>
      </c>
      <c r="I310" s="60" t="s">
        <v>78</v>
      </c>
      <c r="J310" s="62">
        <f>(L310-H310)</f>
        <v>0</v>
      </c>
      <c r="K310" s="60" t="s">
        <v>79</v>
      </c>
      <c r="L310" s="63">
        <f>L300+L305</f>
        <v>0</v>
      </c>
      <c r="M310" s="12"/>
      <c r="N310" s="2"/>
      <c r="O310" s="2"/>
      <c r="P310" s="2"/>
      <c r="Q310" s="33">
        <f>0+Q300+Q305</f>
        <v>0</v>
      </c>
      <c r="R310" s="27">
        <f>0+R300+R305</f>
        <v>0</v>
      </c>
      <c r="S310" s="64">
        <f>Q310*(1+J310)+R310</f>
        <v>0</v>
      </c>
    </row>
    <row r="311" thickTop="1" thickBot="1" ht="25" customHeight="1">
      <c r="A311" s="9"/>
      <c r="B311" s="65"/>
      <c r="C311" s="65"/>
      <c r="D311" s="65"/>
      <c r="E311" s="65"/>
      <c r="F311" s="65"/>
      <c r="G311" s="66" t="s">
        <v>80</v>
      </c>
      <c r="H311" s="67">
        <f>J300+J305</f>
        <v>0</v>
      </c>
      <c r="I311" s="66" t="s">
        <v>81</v>
      </c>
      <c r="J311" s="68">
        <f>0+J310</f>
        <v>0</v>
      </c>
      <c r="K311" s="66" t="s">
        <v>82</v>
      </c>
      <c r="L311" s="69">
        <f>L300+L305</f>
        <v>0</v>
      </c>
      <c r="M311" s="12"/>
      <c r="N311" s="2"/>
      <c r="O311" s="2"/>
      <c r="P311" s="2"/>
      <c r="Q311" s="2"/>
    </row>
    <row r="312" ht="40" customHeight="1">
      <c r="A312" s="9"/>
      <c r="B312" s="74" t="s">
        <v>328</v>
      </c>
      <c r="C312" s="1"/>
      <c r="D312" s="1"/>
      <c r="E312" s="1"/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>
      <c r="A313" s="9"/>
      <c r="B313" s="41">
        <v>52</v>
      </c>
      <c r="C313" s="42" t="s">
        <v>329</v>
      </c>
      <c r="D313" s="42" t="s">
        <v>3</v>
      </c>
      <c r="E313" s="42" t="s">
        <v>330</v>
      </c>
      <c r="F313" s="42" t="s">
        <v>3</v>
      </c>
      <c r="G313" s="43" t="s">
        <v>119</v>
      </c>
      <c r="H313" s="44">
        <v>126.72</v>
      </c>
      <c r="I313" s="25">
        <f>ROUND(0,2)</f>
        <v>0</v>
      </c>
      <c r="J313" s="45">
        <f>ROUND(I313*H313,2)</f>
        <v>0</v>
      </c>
      <c r="K313" s="46">
        <v>0.20999999999999999</v>
      </c>
      <c r="L313" s="47">
        <f>IF(ISNUMBER(K313),ROUND(J313*(K313+1),2),0)</f>
        <v>0</v>
      </c>
      <c r="M313" s="12"/>
      <c r="N313" s="2"/>
      <c r="O313" s="2"/>
      <c r="P313" s="2"/>
      <c r="Q313" s="33">
        <f>IF(ISNUMBER(K313),IF(H313&gt;0,IF(I313&gt;0,J313,0),0),0)</f>
        <v>0</v>
      </c>
      <c r="R313" s="27">
        <f>IF(ISNUMBER(K313)=FALSE,J313,0)</f>
        <v>0</v>
      </c>
    </row>
    <row r="314">
      <c r="A314" s="9"/>
      <c r="B314" s="48" t="s">
        <v>45</v>
      </c>
      <c r="C314" s="1"/>
      <c r="D314" s="1"/>
      <c r="E314" s="49" t="s">
        <v>331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47</v>
      </c>
      <c r="C315" s="1"/>
      <c r="D315" s="1"/>
      <c r="E315" s="49" t="s">
        <v>332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>
      <c r="A316" s="9"/>
      <c r="B316" s="48" t="s">
        <v>48</v>
      </c>
      <c r="C316" s="1"/>
      <c r="D316" s="1"/>
      <c r="E316" s="49" t="s">
        <v>3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 thickBot="1">
      <c r="A317" s="9"/>
      <c r="B317" s="50" t="s">
        <v>50</v>
      </c>
      <c r="C317" s="51"/>
      <c r="D317" s="51"/>
      <c r="E317" s="52" t="s">
        <v>51</v>
      </c>
      <c r="F317" s="51"/>
      <c r="G317" s="51"/>
      <c r="H317" s="53"/>
      <c r="I317" s="51"/>
      <c r="J317" s="53"/>
      <c r="K317" s="51"/>
      <c r="L317" s="51"/>
      <c r="M317" s="12"/>
      <c r="N317" s="2"/>
      <c r="O317" s="2"/>
      <c r="P317" s="2"/>
      <c r="Q317" s="2"/>
    </row>
    <row r="318" thickTop="1">
      <c r="A318" s="9"/>
      <c r="B318" s="41">
        <v>53</v>
      </c>
      <c r="C318" s="42" t="s">
        <v>333</v>
      </c>
      <c r="D318" s="42" t="s">
        <v>3</v>
      </c>
      <c r="E318" s="42" t="s">
        <v>334</v>
      </c>
      <c r="F318" s="42" t="s">
        <v>3</v>
      </c>
      <c r="G318" s="43" t="s">
        <v>186</v>
      </c>
      <c r="H318" s="54">
        <v>144</v>
      </c>
      <c r="I318" s="55">
        <f>ROUND(0,2)</f>
        <v>0</v>
      </c>
      <c r="J318" s="56">
        <f>ROUND(I318*H318,2)</f>
        <v>0</v>
      </c>
      <c r="K318" s="57">
        <v>0.20999999999999999</v>
      </c>
      <c r="L318" s="58">
        <f>IF(ISNUMBER(K318),ROUND(J318*(K318+1),2),0)</f>
        <v>0</v>
      </c>
      <c r="M318" s="12"/>
      <c r="N318" s="2"/>
      <c r="O318" s="2"/>
      <c r="P318" s="2"/>
      <c r="Q318" s="33">
        <f>IF(ISNUMBER(K318),IF(H318&gt;0,IF(I318&gt;0,J318,0),0),0)</f>
        <v>0</v>
      </c>
      <c r="R318" s="27">
        <f>IF(ISNUMBER(K318)=FALSE,J318,0)</f>
        <v>0</v>
      </c>
    </row>
    <row r="319">
      <c r="A319" s="9"/>
      <c r="B319" s="48" t="s">
        <v>45</v>
      </c>
      <c r="C319" s="1"/>
      <c r="D319" s="1"/>
      <c r="E319" s="49" t="s">
        <v>335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47</v>
      </c>
      <c r="C320" s="1"/>
      <c r="D320" s="1"/>
      <c r="E320" s="49" t="s">
        <v>336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>
      <c r="A321" s="9"/>
      <c r="B321" s="48" t="s">
        <v>48</v>
      </c>
      <c r="C321" s="1"/>
      <c r="D321" s="1"/>
      <c r="E321" s="49" t="s">
        <v>337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 thickBot="1">
      <c r="A322" s="9"/>
      <c r="B322" s="50" t="s">
        <v>50</v>
      </c>
      <c r="C322" s="51"/>
      <c r="D322" s="51"/>
      <c r="E322" s="52" t="s">
        <v>51</v>
      </c>
      <c r="F322" s="51"/>
      <c r="G322" s="51"/>
      <c r="H322" s="53"/>
      <c r="I322" s="51"/>
      <c r="J322" s="53"/>
      <c r="K322" s="51"/>
      <c r="L322" s="51"/>
      <c r="M322" s="12"/>
      <c r="N322" s="2"/>
      <c r="O322" s="2"/>
      <c r="P322" s="2"/>
      <c r="Q322" s="2"/>
    </row>
    <row r="323" thickTop="1">
      <c r="A323" s="9"/>
      <c r="B323" s="41">
        <v>54</v>
      </c>
      <c r="C323" s="42" t="s">
        <v>338</v>
      </c>
      <c r="D323" s="42" t="s">
        <v>3</v>
      </c>
      <c r="E323" s="42" t="s">
        <v>339</v>
      </c>
      <c r="F323" s="42" t="s">
        <v>3</v>
      </c>
      <c r="G323" s="43" t="s">
        <v>74</v>
      </c>
      <c r="H323" s="54">
        <v>1</v>
      </c>
      <c r="I323" s="55">
        <f>ROUND(0,2)</f>
        <v>0</v>
      </c>
      <c r="J323" s="56">
        <f>ROUND(I323*H323,2)</f>
        <v>0</v>
      </c>
      <c r="K323" s="57">
        <v>0.20999999999999999</v>
      </c>
      <c r="L323" s="58">
        <f>IF(ISNUMBER(K323),ROUND(J323*(K323+1),2),0)</f>
        <v>0</v>
      </c>
      <c r="M323" s="12"/>
      <c r="N323" s="2"/>
      <c r="O323" s="2"/>
      <c r="P323" s="2"/>
      <c r="Q323" s="33">
        <f>IF(ISNUMBER(K323),IF(H323&gt;0,IF(I323&gt;0,J323,0),0),0)</f>
        <v>0</v>
      </c>
      <c r="R323" s="27">
        <f>IF(ISNUMBER(K323)=FALSE,J323,0)</f>
        <v>0</v>
      </c>
    </row>
    <row r="324">
      <c r="A324" s="9"/>
      <c r="B324" s="48" t="s">
        <v>45</v>
      </c>
      <c r="C324" s="1"/>
      <c r="D324" s="1"/>
      <c r="E324" s="49" t="s">
        <v>340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47</v>
      </c>
      <c r="C325" s="1"/>
      <c r="D325" s="1"/>
      <c r="E325" s="49" t="s">
        <v>55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>
      <c r="A326" s="9"/>
      <c r="B326" s="48" t="s">
        <v>48</v>
      </c>
      <c r="C326" s="1"/>
      <c r="D326" s="1"/>
      <c r="E326" s="49" t="s">
        <v>3</v>
      </c>
      <c r="F326" s="1"/>
      <c r="G326" s="1"/>
      <c r="H326" s="40"/>
      <c r="I326" s="1"/>
      <c r="J326" s="40"/>
      <c r="K326" s="1"/>
      <c r="L326" s="1"/>
      <c r="M326" s="12"/>
      <c r="N326" s="2"/>
      <c r="O326" s="2"/>
      <c r="P326" s="2"/>
      <c r="Q326" s="2"/>
    </row>
    <row r="327" thickBot="1">
      <c r="A327" s="9"/>
      <c r="B327" s="50" t="s">
        <v>50</v>
      </c>
      <c r="C327" s="51"/>
      <c r="D327" s="51"/>
      <c r="E327" s="52" t="s">
        <v>51</v>
      </c>
      <c r="F327" s="51"/>
      <c r="G327" s="51"/>
      <c r="H327" s="53"/>
      <c r="I327" s="51"/>
      <c r="J327" s="53"/>
      <c r="K327" s="51"/>
      <c r="L327" s="51"/>
      <c r="M327" s="12"/>
      <c r="N327" s="2"/>
      <c r="O327" s="2"/>
      <c r="P327" s="2"/>
      <c r="Q327" s="2"/>
    </row>
    <row r="328" thickTop="1">
      <c r="A328" s="9"/>
      <c r="B328" s="41">
        <v>55</v>
      </c>
      <c r="C328" s="42" t="s">
        <v>341</v>
      </c>
      <c r="D328" s="42" t="s">
        <v>3</v>
      </c>
      <c r="E328" s="42" t="s">
        <v>342</v>
      </c>
      <c r="F328" s="42" t="s">
        <v>3</v>
      </c>
      <c r="G328" s="43" t="s">
        <v>74</v>
      </c>
      <c r="H328" s="54">
        <v>2</v>
      </c>
      <c r="I328" s="55">
        <f>ROUND(0,2)</f>
        <v>0</v>
      </c>
      <c r="J328" s="56">
        <f>ROUND(I328*H328,2)</f>
        <v>0</v>
      </c>
      <c r="K328" s="57">
        <v>0.20999999999999999</v>
      </c>
      <c r="L328" s="58">
        <f>IF(ISNUMBER(K328),ROUND(J328*(K328+1),2),0)</f>
        <v>0</v>
      </c>
      <c r="M328" s="12"/>
      <c r="N328" s="2"/>
      <c r="O328" s="2"/>
      <c r="P328" s="2"/>
      <c r="Q328" s="33">
        <f>IF(ISNUMBER(K328),IF(H328&gt;0,IF(I328&gt;0,J328,0),0),0)</f>
        <v>0</v>
      </c>
      <c r="R328" s="27">
        <f>IF(ISNUMBER(K328)=FALSE,J328,0)</f>
        <v>0</v>
      </c>
    </row>
    <row r="329">
      <c r="A329" s="9"/>
      <c r="B329" s="48" t="s">
        <v>45</v>
      </c>
      <c r="C329" s="1"/>
      <c r="D329" s="1"/>
      <c r="E329" s="49" t="s">
        <v>343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47</v>
      </c>
      <c r="C330" s="1"/>
      <c r="D330" s="1"/>
      <c r="E330" s="49" t="s">
        <v>344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>
      <c r="A331" s="9"/>
      <c r="B331" s="48" t="s">
        <v>48</v>
      </c>
      <c r="C331" s="1"/>
      <c r="D331" s="1"/>
      <c r="E331" s="49" t="s">
        <v>3</v>
      </c>
      <c r="F331" s="1"/>
      <c r="G331" s="1"/>
      <c r="H331" s="40"/>
      <c r="I331" s="1"/>
      <c r="J331" s="40"/>
      <c r="K331" s="1"/>
      <c r="L331" s="1"/>
      <c r="M331" s="12"/>
      <c r="N331" s="2"/>
      <c r="O331" s="2"/>
      <c r="P331" s="2"/>
      <c r="Q331" s="2"/>
    </row>
    <row r="332" thickBot="1">
      <c r="A332" s="9"/>
      <c r="B332" s="50" t="s">
        <v>50</v>
      </c>
      <c r="C332" s="51"/>
      <c r="D332" s="51"/>
      <c r="E332" s="52" t="s">
        <v>51</v>
      </c>
      <c r="F332" s="51"/>
      <c r="G332" s="51"/>
      <c r="H332" s="53"/>
      <c r="I332" s="51"/>
      <c r="J332" s="53"/>
      <c r="K332" s="51"/>
      <c r="L332" s="51"/>
      <c r="M332" s="12"/>
      <c r="N332" s="2"/>
      <c r="O332" s="2"/>
      <c r="P332" s="2"/>
      <c r="Q332" s="2"/>
    </row>
    <row r="333" thickTop="1">
      <c r="A333" s="9"/>
      <c r="B333" s="41">
        <v>56</v>
      </c>
      <c r="C333" s="42" t="s">
        <v>345</v>
      </c>
      <c r="D333" s="42" t="s">
        <v>3</v>
      </c>
      <c r="E333" s="42" t="s">
        <v>346</v>
      </c>
      <c r="F333" s="42" t="s">
        <v>3</v>
      </c>
      <c r="G333" s="43" t="s">
        <v>74</v>
      </c>
      <c r="H333" s="54">
        <v>2</v>
      </c>
      <c r="I333" s="55">
        <f>ROUND(0,2)</f>
        <v>0</v>
      </c>
      <c r="J333" s="56">
        <f>ROUND(I333*H333,2)</f>
        <v>0</v>
      </c>
      <c r="K333" s="57">
        <v>0.20999999999999999</v>
      </c>
      <c r="L333" s="58">
        <f>IF(ISNUMBER(K333),ROUND(J333*(K333+1),2),0)</f>
        <v>0</v>
      </c>
      <c r="M333" s="12"/>
      <c r="N333" s="2"/>
      <c r="O333" s="2"/>
      <c r="P333" s="2"/>
      <c r="Q333" s="33">
        <f>IF(ISNUMBER(K333),IF(H333&gt;0,IF(I333&gt;0,J333,0),0),0)</f>
        <v>0</v>
      </c>
      <c r="R333" s="27">
        <f>IF(ISNUMBER(K333)=FALSE,J333,0)</f>
        <v>0</v>
      </c>
    </row>
    <row r="334">
      <c r="A334" s="9"/>
      <c r="B334" s="48" t="s">
        <v>45</v>
      </c>
      <c r="C334" s="1"/>
      <c r="D334" s="1"/>
      <c r="E334" s="49" t="s">
        <v>347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47</v>
      </c>
      <c r="C335" s="1"/>
      <c r="D335" s="1"/>
      <c r="E335" s="49" t="s">
        <v>344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>
      <c r="A336" s="9"/>
      <c r="B336" s="48" t="s">
        <v>48</v>
      </c>
      <c r="C336" s="1"/>
      <c r="D336" s="1"/>
      <c r="E336" s="49" t="s">
        <v>348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 thickBot="1">
      <c r="A337" s="9"/>
      <c r="B337" s="50" t="s">
        <v>50</v>
      </c>
      <c r="C337" s="51"/>
      <c r="D337" s="51"/>
      <c r="E337" s="52" t="s">
        <v>51</v>
      </c>
      <c r="F337" s="51"/>
      <c r="G337" s="51"/>
      <c r="H337" s="53"/>
      <c r="I337" s="51"/>
      <c r="J337" s="53"/>
      <c r="K337" s="51"/>
      <c r="L337" s="51"/>
      <c r="M337" s="12"/>
      <c r="N337" s="2"/>
      <c r="O337" s="2"/>
      <c r="P337" s="2"/>
      <c r="Q337" s="2"/>
    </row>
    <row r="338" thickTop="1">
      <c r="A338" s="9"/>
      <c r="B338" s="41">
        <v>57</v>
      </c>
      <c r="C338" s="42" t="s">
        <v>349</v>
      </c>
      <c r="D338" s="42">
        <v>1</v>
      </c>
      <c r="E338" s="42" t="s">
        <v>350</v>
      </c>
      <c r="F338" s="42" t="s">
        <v>3</v>
      </c>
      <c r="G338" s="43" t="s">
        <v>351</v>
      </c>
      <c r="H338" s="54">
        <v>3722.6999999999998</v>
      </c>
      <c r="I338" s="55">
        <f>ROUND(0,2)</f>
        <v>0</v>
      </c>
      <c r="J338" s="56">
        <f>ROUND(I338*H338,2)</f>
        <v>0</v>
      </c>
      <c r="K338" s="57">
        <v>0.20999999999999999</v>
      </c>
      <c r="L338" s="58">
        <f>IF(ISNUMBER(K338),ROUND(J338*(K338+1),2),0)</f>
        <v>0</v>
      </c>
      <c r="M338" s="12"/>
      <c r="N338" s="2"/>
      <c r="O338" s="2"/>
      <c r="P338" s="2"/>
      <c r="Q338" s="33">
        <f>IF(ISNUMBER(K338),IF(H338&gt;0,IF(I338&gt;0,J338,0),0),0)</f>
        <v>0</v>
      </c>
      <c r="R338" s="27">
        <f>IF(ISNUMBER(K338)=FALSE,J338,0)</f>
        <v>0</v>
      </c>
    </row>
    <row r="339">
      <c r="A339" s="9"/>
      <c r="B339" s="48" t="s">
        <v>45</v>
      </c>
      <c r="C339" s="1"/>
      <c r="D339" s="1"/>
      <c r="E339" s="49" t="s">
        <v>352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47</v>
      </c>
      <c r="C340" s="1"/>
      <c r="D340" s="1"/>
      <c r="E340" s="49" t="s">
        <v>353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>
      <c r="A341" s="9"/>
      <c r="B341" s="48" t="s">
        <v>48</v>
      </c>
      <c r="C341" s="1"/>
      <c r="D341" s="1"/>
      <c r="E341" s="49" t="s">
        <v>354</v>
      </c>
      <c r="F341" s="1"/>
      <c r="G341" s="1"/>
      <c r="H341" s="40"/>
      <c r="I341" s="1"/>
      <c r="J341" s="40"/>
      <c r="K341" s="1"/>
      <c r="L341" s="1"/>
      <c r="M341" s="12"/>
      <c r="N341" s="2"/>
      <c r="O341" s="2"/>
      <c r="P341" s="2"/>
      <c r="Q341" s="2"/>
    </row>
    <row r="342" thickBot="1">
      <c r="A342" s="9"/>
      <c r="B342" s="50" t="s">
        <v>50</v>
      </c>
      <c r="C342" s="51"/>
      <c r="D342" s="51"/>
      <c r="E342" s="52" t="s">
        <v>51</v>
      </c>
      <c r="F342" s="51"/>
      <c r="G342" s="51"/>
      <c r="H342" s="53"/>
      <c r="I342" s="51"/>
      <c r="J342" s="53"/>
      <c r="K342" s="51"/>
      <c r="L342" s="51"/>
      <c r="M342" s="12"/>
      <c r="N342" s="2"/>
      <c r="O342" s="2"/>
      <c r="P342" s="2"/>
      <c r="Q342" s="2"/>
    </row>
    <row r="343" thickTop="1">
      <c r="A343" s="9"/>
      <c r="B343" s="41">
        <v>58</v>
      </c>
      <c r="C343" s="42" t="s">
        <v>355</v>
      </c>
      <c r="D343" s="42" t="s">
        <v>3</v>
      </c>
      <c r="E343" s="42" t="s">
        <v>356</v>
      </c>
      <c r="F343" s="42" t="s">
        <v>3</v>
      </c>
      <c r="G343" s="43" t="s">
        <v>94</v>
      </c>
      <c r="H343" s="54">
        <v>77.109999999999999</v>
      </c>
      <c r="I343" s="55">
        <f>ROUND(0,2)</f>
        <v>0</v>
      </c>
      <c r="J343" s="56">
        <f>ROUND(I343*H343,2)</f>
        <v>0</v>
      </c>
      <c r="K343" s="57">
        <v>0.20999999999999999</v>
      </c>
      <c r="L343" s="58">
        <f>IF(ISNUMBER(K343),ROUND(J343*(K343+1),2),0)</f>
        <v>0</v>
      </c>
      <c r="M343" s="12"/>
      <c r="N343" s="2"/>
      <c r="O343" s="2"/>
      <c r="P343" s="2"/>
      <c r="Q343" s="33">
        <f>IF(ISNUMBER(K343),IF(H343&gt;0,IF(I343&gt;0,J343,0),0),0)</f>
        <v>0</v>
      </c>
      <c r="R343" s="27">
        <f>IF(ISNUMBER(K343)=FALSE,J343,0)</f>
        <v>0</v>
      </c>
    </row>
    <row r="344">
      <c r="A344" s="9"/>
      <c r="B344" s="48" t="s">
        <v>45</v>
      </c>
      <c r="C344" s="1"/>
      <c r="D344" s="1"/>
      <c r="E344" s="49" t="s">
        <v>357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47</v>
      </c>
      <c r="C345" s="1"/>
      <c r="D345" s="1"/>
      <c r="E345" s="49" t="s">
        <v>358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>
      <c r="A346" s="9"/>
      <c r="B346" s="48" t="s">
        <v>48</v>
      </c>
      <c r="C346" s="1"/>
      <c r="D346" s="1"/>
      <c r="E346" s="49" t="s">
        <v>359</v>
      </c>
      <c r="F346" s="1"/>
      <c r="G346" s="1"/>
      <c r="H346" s="40"/>
      <c r="I346" s="1"/>
      <c r="J346" s="40"/>
      <c r="K346" s="1"/>
      <c r="L346" s="1"/>
      <c r="M346" s="12"/>
      <c r="N346" s="2"/>
      <c r="O346" s="2"/>
      <c r="P346" s="2"/>
      <c r="Q346" s="2"/>
    </row>
    <row r="347" thickBot="1">
      <c r="A347" s="9"/>
      <c r="B347" s="50" t="s">
        <v>50</v>
      </c>
      <c r="C347" s="51"/>
      <c r="D347" s="51"/>
      <c r="E347" s="52" t="s">
        <v>51</v>
      </c>
      <c r="F347" s="51"/>
      <c r="G347" s="51"/>
      <c r="H347" s="53"/>
      <c r="I347" s="51"/>
      <c r="J347" s="53"/>
      <c r="K347" s="51"/>
      <c r="L347" s="51"/>
      <c r="M347" s="12"/>
      <c r="N347" s="2"/>
      <c r="O347" s="2"/>
      <c r="P347" s="2"/>
      <c r="Q347" s="2"/>
    </row>
    <row r="348" thickTop="1">
      <c r="A348" s="9"/>
      <c r="B348" s="41">
        <v>59</v>
      </c>
      <c r="C348" s="42" t="s">
        <v>360</v>
      </c>
      <c r="D348" s="42" t="s">
        <v>3</v>
      </c>
      <c r="E348" s="42" t="s">
        <v>361</v>
      </c>
      <c r="F348" s="42" t="s">
        <v>3</v>
      </c>
      <c r="G348" s="43" t="s">
        <v>181</v>
      </c>
      <c r="H348" s="54">
        <v>27.035</v>
      </c>
      <c r="I348" s="55">
        <f>ROUND(0,2)</f>
        <v>0</v>
      </c>
      <c r="J348" s="56">
        <f>ROUND(I348*H348,2)</f>
        <v>0</v>
      </c>
      <c r="K348" s="57">
        <v>0.20999999999999999</v>
      </c>
      <c r="L348" s="58">
        <f>IF(ISNUMBER(K348),ROUND(J348*(K348+1),2),0)</f>
        <v>0</v>
      </c>
      <c r="M348" s="12"/>
      <c r="N348" s="2"/>
      <c r="O348" s="2"/>
      <c r="P348" s="2"/>
      <c r="Q348" s="33">
        <f>IF(ISNUMBER(K348),IF(H348&gt;0,IF(I348&gt;0,J348,0),0),0)</f>
        <v>0</v>
      </c>
      <c r="R348" s="27">
        <f>IF(ISNUMBER(K348)=FALSE,J348,0)</f>
        <v>0</v>
      </c>
    </row>
    <row r="349">
      <c r="A349" s="9"/>
      <c r="B349" s="48" t="s">
        <v>45</v>
      </c>
      <c r="C349" s="1"/>
      <c r="D349" s="1"/>
      <c r="E349" s="49" t="s">
        <v>362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47</v>
      </c>
      <c r="C350" s="1"/>
      <c r="D350" s="1"/>
      <c r="E350" s="49" t="s">
        <v>363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>
      <c r="A351" s="9"/>
      <c r="B351" s="48" t="s">
        <v>48</v>
      </c>
      <c r="C351" s="1"/>
      <c r="D351" s="1"/>
      <c r="E351" s="49" t="s">
        <v>364</v>
      </c>
      <c r="F351" s="1"/>
      <c r="G351" s="1"/>
      <c r="H351" s="40"/>
      <c r="I351" s="1"/>
      <c r="J351" s="40"/>
      <c r="K351" s="1"/>
      <c r="L351" s="1"/>
      <c r="M351" s="12"/>
      <c r="N351" s="2"/>
      <c r="O351" s="2"/>
      <c r="P351" s="2"/>
      <c r="Q351" s="2"/>
    </row>
    <row r="352" thickBot="1">
      <c r="A352" s="9"/>
      <c r="B352" s="50" t="s">
        <v>50</v>
      </c>
      <c r="C352" s="51"/>
      <c r="D352" s="51"/>
      <c r="E352" s="52" t="s">
        <v>51</v>
      </c>
      <c r="F352" s="51"/>
      <c r="G352" s="51"/>
      <c r="H352" s="53"/>
      <c r="I352" s="51"/>
      <c r="J352" s="53"/>
      <c r="K352" s="51"/>
      <c r="L352" s="51"/>
      <c r="M352" s="12"/>
      <c r="N352" s="2"/>
      <c r="O352" s="2"/>
      <c r="P352" s="2"/>
      <c r="Q352" s="2"/>
    </row>
    <row r="353" thickTop="1" thickBot="1" ht="25" customHeight="1">
      <c r="A353" s="9"/>
      <c r="B353" s="1"/>
      <c r="C353" s="59">
        <v>9</v>
      </c>
      <c r="D353" s="1"/>
      <c r="E353" s="59" t="s">
        <v>91</v>
      </c>
      <c r="F353" s="1"/>
      <c r="G353" s="60" t="s">
        <v>77</v>
      </c>
      <c r="H353" s="61">
        <f>J313+J318+J323+J328+J333+J338+J343+J348</f>
        <v>0</v>
      </c>
      <c r="I353" s="60" t="s">
        <v>78</v>
      </c>
      <c r="J353" s="62">
        <f>(L353-H353)</f>
        <v>0</v>
      </c>
      <c r="K353" s="60" t="s">
        <v>79</v>
      </c>
      <c r="L353" s="63">
        <f>L313+L318+L323+L328+L333+L338+L343+L348</f>
        <v>0</v>
      </c>
      <c r="M353" s="12"/>
      <c r="N353" s="2"/>
      <c r="O353" s="2"/>
      <c r="P353" s="2"/>
      <c r="Q353" s="33">
        <f>0+Q313+Q318+Q323+Q328+Q333+Q338+Q343+Q348</f>
        <v>0</v>
      </c>
      <c r="R353" s="27">
        <f>0+R313+R318+R323+R328+R333+R338+R343+R348</f>
        <v>0</v>
      </c>
      <c r="S353" s="64">
        <f>Q353*(1+J353)+R353</f>
        <v>0</v>
      </c>
    </row>
    <row r="354" thickTop="1" thickBot="1" ht="25" customHeight="1">
      <c r="A354" s="9"/>
      <c r="B354" s="65"/>
      <c r="C354" s="65"/>
      <c r="D354" s="65"/>
      <c r="E354" s="65"/>
      <c r="F354" s="65"/>
      <c r="G354" s="66" t="s">
        <v>80</v>
      </c>
      <c r="H354" s="67">
        <f>J313+J318+J323+J328+J333+J338+J343+J348</f>
        <v>0</v>
      </c>
      <c r="I354" s="66" t="s">
        <v>81</v>
      </c>
      <c r="J354" s="68">
        <f>0+J353</f>
        <v>0</v>
      </c>
      <c r="K354" s="66" t="s">
        <v>82</v>
      </c>
      <c r="L354" s="69">
        <f>L313+L318+L323+L328+L333+L338+L343+L348</f>
        <v>0</v>
      </c>
      <c r="M354" s="12"/>
      <c r="N354" s="2"/>
      <c r="O354" s="2"/>
      <c r="P354" s="2"/>
      <c r="Q354" s="2"/>
    </row>
    <row r="355">
      <c r="A355" s="13"/>
      <c r="B355" s="4"/>
      <c r="C355" s="4"/>
      <c r="D355" s="4"/>
      <c r="E355" s="4"/>
      <c r="F355" s="4"/>
      <c r="G355" s="4"/>
      <c r="H355" s="70"/>
      <c r="I355" s="4"/>
      <c r="J355" s="70"/>
      <c r="K355" s="4"/>
      <c r="L355" s="4"/>
      <c r="M355" s="14"/>
      <c r="N355" s="2"/>
      <c r="O355" s="2"/>
      <c r="P355" s="2"/>
      <c r="Q355" s="2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"/>
      <c r="O356" s="2"/>
      <c r="P356" s="2"/>
      <c r="Q356" s="2"/>
    </row>
  </sheetData>
  <mergeCells count="26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0:D40"/>
    <mergeCell ref="B41:D41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8:D68"/>
    <mergeCell ref="B69:D69"/>
    <mergeCell ref="B70:D70"/>
    <mergeCell ref="B71:D71"/>
    <mergeCell ref="B66:L66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4:L124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195:L195"/>
    <mergeCell ref="B267:D267"/>
    <mergeCell ref="B268:D268"/>
    <mergeCell ref="B269:D269"/>
    <mergeCell ref="B270:D270"/>
    <mergeCell ref="B273:L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1:L291"/>
    <mergeCell ref="B293:D293"/>
    <mergeCell ref="B294:D294"/>
    <mergeCell ref="B295:D295"/>
    <mergeCell ref="B296:D296"/>
    <mergeCell ref="B299:L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4:D314"/>
    <mergeCell ref="B315:D315"/>
    <mergeCell ref="B316:D316"/>
    <mergeCell ref="B317:D317"/>
    <mergeCell ref="B319:D319"/>
    <mergeCell ref="B320:D320"/>
    <mergeCell ref="B321:D321"/>
    <mergeCell ref="B322:D322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4:D344"/>
    <mergeCell ref="B345:D345"/>
    <mergeCell ref="B346:D346"/>
    <mergeCell ref="B347:D347"/>
    <mergeCell ref="B349:D349"/>
    <mergeCell ref="B350:D350"/>
    <mergeCell ref="B351:D351"/>
    <mergeCell ref="B352:D352"/>
    <mergeCell ref="B312:L312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1" t="s">
        <v>26</v>
      </c>
      <c r="J10" s="32">
        <f>H69+H147+H160+H178+H226+H254+H262+H315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365</v>
      </c>
      <c r="B11" s="1"/>
      <c r="C11" s="1"/>
      <c r="D11" s="1"/>
      <c r="E11" s="1"/>
      <c r="F11" s="1"/>
      <c r="G11" s="31"/>
      <c r="H11" s="1"/>
      <c r="I11" s="31" t="s">
        <v>28</v>
      </c>
      <c r="J11" s="32">
        <f>L69+L147+L160+L178+L226+L254+L262+L315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AVERAGE(J68,J146,J159,J177,J225,J253,J261,J314)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30</v>
      </c>
      <c r="C19" s="34"/>
      <c r="D19" s="34"/>
      <c r="E19" s="34" t="s">
        <v>31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741</v>
      </c>
      <c r="C20" s="1"/>
      <c r="D20" s="1"/>
      <c r="E20" s="37" t="s">
        <v>84</v>
      </c>
      <c r="F20" s="1"/>
      <c r="G20" s="1"/>
      <c r="H20" s="1"/>
      <c r="I20" s="1"/>
      <c r="J20" s="1"/>
      <c r="K20" s="38">
        <f>H69</f>
        <v>0</v>
      </c>
      <c r="L20" s="38">
        <f>L69</f>
        <v>0</v>
      </c>
      <c r="M20" s="12"/>
      <c r="N20" s="2"/>
      <c r="O20" s="2"/>
      <c r="P20" s="2"/>
      <c r="Q20" s="2"/>
      <c r="S20" s="27">
        <f>S68</f>
        <v>0</v>
      </c>
    </row>
    <row r="21">
      <c r="A21" s="9"/>
      <c r="B21" s="36">
        <v>742</v>
      </c>
      <c r="C21" s="1"/>
      <c r="D21" s="1"/>
      <c r="E21" s="37" t="s">
        <v>366</v>
      </c>
      <c r="F21" s="1"/>
      <c r="G21" s="1"/>
      <c r="H21" s="1"/>
      <c r="I21" s="1"/>
      <c r="J21" s="1"/>
      <c r="K21" s="38">
        <f>H147</f>
        <v>0</v>
      </c>
      <c r="L21" s="38">
        <f>L147</f>
        <v>0</v>
      </c>
      <c r="M21" s="12"/>
      <c r="N21" s="2"/>
      <c r="O21" s="2"/>
      <c r="P21" s="2"/>
      <c r="Q21" s="2"/>
      <c r="S21" s="27">
        <f>S146</f>
        <v>0</v>
      </c>
    </row>
    <row r="22">
      <c r="A22" s="9"/>
      <c r="B22" s="36">
        <v>743</v>
      </c>
      <c r="C22" s="1"/>
      <c r="D22" s="1"/>
      <c r="E22" s="37" t="s">
        <v>367</v>
      </c>
      <c r="F22" s="1"/>
      <c r="G22" s="1"/>
      <c r="H22" s="1"/>
      <c r="I22" s="1"/>
      <c r="J22" s="1"/>
      <c r="K22" s="38">
        <f>H160</f>
        <v>0</v>
      </c>
      <c r="L22" s="38">
        <f>L160</f>
        <v>0</v>
      </c>
      <c r="M22" s="12"/>
      <c r="N22" s="2"/>
      <c r="O22" s="2"/>
      <c r="P22" s="2"/>
      <c r="Q22" s="2"/>
      <c r="S22" s="27">
        <f>S159</f>
        <v>0</v>
      </c>
    </row>
    <row r="23">
      <c r="A23" s="9"/>
      <c r="B23" s="36">
        <v>744</v>
      </c>
      <c r="C23" s="1"/>
      <c r="D23" s="1"/>
      <c r="E23" s="37" t="s">
        <v>368</v>
      </c>
      <c r="F23" s="1"/>
      <c r="G23" s="1"/>
      <c r="H23" s="1"/>
      <c r="I23" s="1"/>
      <c r="J23" s="1"/>
      <c r="K23" s="38">
        <f>H178</f>
        <v>0</v>
      </c>
      <c r="L23" s="38">
        <f>L178</f>
        <v>0</v>
      </c>
      <c r="M23" s="12"/>
      <c r="N23" s="2"/>
      <c r="O23" s="2"/>
      <c r="P23" s="2"/>
      <c r="Q23" s="2"/>
      <c r="S23" s="27">
        <f>S177</f>
        <v>0</v>
      </c>
    </row>
    <row r="24">
      <c r="A24" s="9"/>
      <c r="B24" s="36">
        <v>745</v>
      </c>
      <c r="C24" s="1"/>
      <c r="D24" s="1"/>
      <c r="E24" s="37" t="s">
        <v>369</v>
      </c>
      <c r="F24" s="1"/>
      <c r="G24" s="1"/>
      <c r="H24" s="1"/>
      <c r="I24" s="1"/>
      <c r="J24" s="1"/>
      <c r="K24" s="38">
        <f>H226</f>
        <v>0</v>
      </c>
      <c r="L24" s="38">
        <f>L226</f>
        <v>0</v>
      </c>
      <c r="M24" s="12"/>
      <c r="N24" s="2"/>
      <c r="O24" s="2"/>
      <c r="P24" s="2"/>
      <c r="Q24" s="2"/>
      <c r="S24" s="27">
        <f>S225</f>
        <v>0</v>
      </c>
    </row>
    <row r="25">
      <c r="A25" s="9"/>
      <c r="B25" s="36">
        <v>746</v>
      </c>
      <c r="C25" s="1"/>
      <c r="D25" s="1"/>
      <c r="E25" s="37" t="s">
        <v>370</v>
      </c>
      <c r="F25" s="1"/>
      <c r="G25" s="1"/>
      <c r="H25" s="1"/>
      <c r="I25" s="1"/>
      <c r="J25" s="1"/>
      <c r="K25" s="38">
        <f>H254</f>
        <v>0</v>
      </c>
      <c r="L25" s="38">
        <f>L254</f>
        <v>0</v>
      </c>
      <c r="M25" s="71"/>
      <c r="N25" s="2"/>
      <c r="O25" s="2"/>
      <c r="P25" s="2"/>
      <c r="Q25" s="2"/>
      <c r="S25" s="27">
        <f>S253</f>
        <v>0</v>
      </c>
    </row>
    <row r="26">
      <c r="A26" s="9"/>
      <c r="B26" s="36">
        <v>748</v>
      </c>
      <c r="C26" s="1"/>
      <c r="D26" s="1"/>
      <c r="E26" s="37" t="s">
        <v>371</v>
      </c>
      <c r="F26" s="1"/>
      <c r="G26" s="1"/>
      <c r="H26" s="1"/>
      <c r="I26" s="1"/>
      <c r="J26" s="1"/>
      <c r="K26" s="38">
        <f>H262</f>
        <v>0</v>
      </c>
      <c r="L26" s="38">
        <f>L262</f>
        <v>0</v>
      </c>
      <c r="M26" s="71"/>
      <c r="N26" s="2"/>
      <c r="O26" s="2"/>
      <c r="P26" s="2"/>
      <c r="Q26" s="2"/>
      <c r="S26" s="27">
        <f>S261</f>
        <v>0</v>
      </c>
    </row>
    <row r="27">
      <c r="A27" s="9"/>
      <c r="B27" s="36">
        <v>749</v>
      </c>
      <c r="C27" s="1"/>
      <c r="D27" s="1"/>
      <c r="E27" s="37" t="s">
        <v>372</v>
      </c>
      <c r="F27" s="1"/>
      <c r="G27" s="1"/>
      <c r="H27" s="1"/>
      <c r="I27" s="1"/>
      <c r="J27" s="1"/>
      <c r="K27" s="38">
        <f>H315</f>
        <v>0</v>
      </c>
      <c r="L27" s="38">
        <f>L315</f>
        <v>0</v>
      </c>
      <c r="M27" s="71"/>
      <c r="N27" s="2"/>
      <c r="O27" s="2"/>
      <c r="P27" s="2"/>
      <c r="Q27" s="2"/>
      <c r="S27" s="27">
        <f>S314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8" t="s">
        <v>33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4" t="s">
        <v>34</v>
      </c>
      <c r="C31" s="34" t="s">
        <v>30</v>
      </c>
      <c r="D31" s="34" t="s">
        <v>35</v>
      </c>
      <c r="E31" s="34" t="s">
        <v>31</v>
      </c>
      <c r="F31" s="34" t="s">
        <v>36</v>
      </c>
      <c r="G31" s="35" t="s">
        <v>37</v>
      </c>
      <c r="H31" s="22" t="s">
        <v>38</v>
      </c>
      <c r="I31" s="22" t="s">
        <v>39</v>
      </c>
      <c r="J31" s="22" t="s">
        <v>16</v>
      </c>
      <c r="K31" s="35" t="s">
        <v>40</v>
      </c>
      <c r="L31" s="22" t="s">
        <v>17</v>
      </c>
      <c r="M31" s="71"/>
      <c r="N31" s="2"/>
      <c r="O31" s="2"/>
      <c r="P31" s="2"/>
      <c r="Q31" s="2"/>
    </row>
    <row r="32" ht="40" customHeight="1">
      <c r="A32" s="9"/>
      <c r="B32" s="39" t="s">
        <v>373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1">
        <v>37</v>
      </c>
      <c r="C33" s="42" t="s">
        <v>374</v>
      </c>
      <c r="D33" s="42" t="s">
        <v>3</v>
      </c>
      <c r="E33" s="42" t="s">
        <v>375</v>
      </c>
      <c r="F33" s="42" t="s">
        <v>3</v>
      </c>
      <c r="G33" s="43" t="s">
        <v>186</v>
      </c>
      <c r="H33" s="44">
        <v>57</v>
      </c>
      <c r="I33" s="25">
        <f>ROUND(0,2)</f>
        <v>0</v>
      </c>
      <c r="J33" s="45">
        <f>ROUND(I33*H33,2)</f>
        <v>0</v>
      </c>
      <c r="K33" s="46">
        <v>0.20999999999999999</v>
      </c>
      <c r="L33" s="47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45</v>
      </c>
      <c r="C34" s="1"/>
      <c r="D34" s="1"/>
      <c r="E34" s="49" t="s">
        <v>376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47</v>
      </c>
      <c r="C35" s="1"/>
      <c r="D35" s="1"/>
      <c r="E35" s="49" t="s">
        <v>377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48</v>
      </c>
      <c r="C36" s="1"/>
      <c r="D36" s="1"/>
      <c r="E36" s="49" t="s">
        <v>3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50</v>
      </c>
      <c r="C37" s="51"/>
      <c r="D37" s="51"/>
      <c r="E37" s="52" t="s">
        <v>378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38</v>
      </c>
      <c r="C38" s="42" t="s">
        <v>379</v>
      </c>
      <c r="D38" s="42" t="s">
        <v>3</v>
      </c>
      <c r="E38" s="42" t="s">
        <v>380</v>
      </c>
      <c r="F38" s="42" t="s">
        <v>3</v>
      </c>
      <c r="G38" s="43" t="s">
        <v>243</v>
      </c>
      <c r="H38" s="54">
        <v>2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45</v>
      </c>
      <c r="C39" s="1"/>
      <c r="D39" s="1"/>
      <c r="E39" s="49" t="s">
        <v>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47</v>
      </c>
      <c r="C40" s="1"/>
      <c r="D40" s="1"/>
      <c r="E40" s="49" t="s">
        <v>381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48</v>
      </c>
      <c r="C41" s="1"/>
      <c r="D41" s="1"/>
      <c r="E41" s="49" t="s">
        <v>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50</v>
      </c>
      <c r="C42" s="51"/>
      <c r="D42" s="51"/>
      <c r="E42" s="52" t="s">
        <v>378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39</v>
      </c>
      <c r="C43" s="42" t="s">
        <v>382</v>
      </c>
      <c r="D43" s="42" t="s">
        <v>3</v>
      </c>
      <c r="E43" s="42" t="s">
        <v>383</v>
      </c>
      <c r="F43" s="42" t="s">
        <v>3</v>
      </c>
      <c r="G43" s="43" t="s">
        <v>186</v>
      </c>
      <c r="H43" s="54">
        <v>57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45</v>
      </c>
      <c r="C44" s="1"/>
      <c r="D44" s="1"/>
      <c r="E44" s="49" t="s">
        <v>384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47</v>
      </c>
      <c r="C45" s="1"/>
      <c r="D45" s="1"/>
      <c r="E45" s="49" t="s">
        <v>377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48</v>
      </c>
      <c r="C46" s="1"/>
      <c r="D46" s="1"/>
      <c r="E46" s="49" t="s">
        <v>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50</v>
      </c>
      <c r="C47" s="51"/>
      <c r="D47" s="51"/>
      <c r="E47" s="52" t="s">
        <v>378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40</v>
      </c>
      <c r="C48" s="42" t="s">
        <v>385</v>
      </c>
      <c r="D48" s="42" t="s">
        <v>3</v>
      </c>
      <c r="E48" s="42" t="s">
        <v>386</v>
      </c>
      <c r="F48" s="42" t="s">
        <v>3</v>
      </c>
      <c r="G48" s="43" t="s">
        <v>186</v>
      </c>
      <c r="H48" s="54">
        <v>57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45</v>
      </c>
      <c r="C49" s="1"/>
      <c r="D49" s="1"/>
      <c r="E49" s="49" t="s">
        <v>387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47</v>
      </c>
      <c r="C50" s="1"/>
      <c r="D50" s="1"/>
      <c r="E50" s="49" t="s">
        <v>377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48</v>
      </c>
      <c r="C51" s="1"/>
      <c r="D51" s="1"/>
      <c r="E51" s="49" t="s">
        <v>3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50</v>
      </c>
      <c r="C52" s="51"/>
      <c r="D52" s="51"/>
      <c r="E52" s="52" t="s">
        <v>378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41</v>
      </c>
      <c r="C53" s="42" t="s">
        <v>388</v>
      </c>
      <c r="D53" s="42" t="s">
        <v>389</v>
      </c>
      <c r="E53" s="42" t="s">
        <v>390</v>
      </c>
      <c r="F53" s="42" t="s">
        <v>3</v>
      </c>
      <c r="G53" s="43" t="s">
        <v>94</v>
      </c>
      <c r="H53" s="54">
        <v>3.9900000000000002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45</v>
      </c>
      <c r="C54" s="1"/>
      <c r="D54" s="1"/>
      <c r="E54" s="49" t="s">
        <v>391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47</v>
      </c>
      <c r="C55" s="1"/>
      <c r="D55" s="1"/>
      <c r="E55" s="49" t="s">
        <v>392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48</v>
      </c>
      <c r="C56" s="1"/>
      <c r="D56" s="1"/>
      <c r="E56" s="49" t="s">
        <v>3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50</v>
      </c>
      <c r="C57" s="51"/>
      <c r="D57" s="51"/>
      <c r="E57" s="52" t="s">
        <v>378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42</v>
      </c>
      <c r="C58" s="42" t="s">
        <v>388</v>
      </c>
      <c r="D58" s="42" t="s">
        <v>393</v>
      </c>
      <c r="E58" s="42" t="s">
        <v>390</v>
      </c>
      <c r="F58" s="42" t="s">
        <v>3</v>
      </c>
      <c r="G58" s="43" t="s">
        <v>94</v>
      </c>
      <c r="H58" s="54">
        <v>0.10000000000000001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45</v>
      </c>
      <c r="C59" s="1"/>
      <c r="D59" s="1"/>
      <c r="E59" s="49" t="s">
        <v>391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47</v>
      </c>
      <c r="C60" s="1"/>
      <c r="D60" s="1"/>
      <c r="E60" s="49" t="s">
        <v>394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48</v>
      </c>
      <c r="C61" s="1"/>
      <c r="D61" s="1"/>
      <c r="E61" s="49" t="s">
        <v>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50</v>
      </c>
      <c r="C62" s="51"/>
      <c r="D62" s="51"/>
      <c r="E62" s="52" t="s">
        <v>378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>
      <c r="A63" s="9"/>
      <c r="B63" s="41">
        <v>43</v>
      </c>
      <c r="C63" s="42" t="s">
        <v>395</v>
      </c>
      <c r="D63" s="42" t="s">
        <v>3</v>
      </c>
      <c r="E63" s="42" t="s">
        <v>396</v>
      </c>
      <c r="F63" s="42" t="s">
        <v>3</v>
      </c>
      <c r="G63" s="43" t="s">
        <v>119</v>
      </c>
      <c r="H63" s="54">
        <v>19.949999999999999</v>
      </c>
      <c r="I63" s="55">
        <f>ROUND(0,2)</f>
        <v>0</v>
      </c>
      <c r="J63" s="56">
        <f>ROUND(I63*H63,2)</f>
        <v>0</v>
      </c>
      <c r="K63" s="57">
        <v>0.20999999999999999</v>
      </c>
      <c r="L63" s="58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48" t="s">
        <v>45</v>
      </c>
      <c r="C64" s="1"/>
      <c r="D64" s="1"/>
      <c r="E64" s="49" t="s">
        <v>397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47</v>
      </c>
      <c r="C65" s="1"/>
      <c r="D65" s="1"/>
      <c r="E65" s="49" t="s">
        <v>398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48</v>
      </c>
      <c r="C66" s="1"/>
      <c r="D66" s="1"/>
      <c r="E66" s="49" t="s">
        <v>3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50</v>
      </c>
      <c r="C67" s="51"/>
      <c r="D67" s="51"/>
      <c r="E67" s="52" t="s">
        <v>378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 thickBot="1" ht="25" customHeight="1">
      <c r="A68" s="9"/>
      <c r="B68" s="1"/>
      <c r="C68" s="59">
        <v>741</v>
      </c>
      <c r="D68" s="1"/>
      <c r="E68" s="59" t="s">
        <v>84</v>
      </c>
      <c r="F68" s="1"/>
      <c r="G68" s="60" t="s">
        <v>77</v>
      </c>
      <c r="H68" s="61">
        <f>J33+J38+J43+J48+J53+J58+J63</f>
        <v>0</v>
      </c>
      <c r="I68" s="60" t="s">
        <v>78</v>
      </c>
      <c r="J68" s="62">
        <f>(L68-H68)</f>
        <v>0</v>
      </c>
      <c r="K68" s="60" t="s">
        <v>79</v>
      </c>
      <c r="L68" s="63">
        <f>L33+L38+L43+L48+L53+L58+L63</f>
        <v>0</v>
      </c>
      <c r="M68" s="12"/>
      <c r="N68" s="2"/>
      <c r="O68" s="2"/>
      <c r="P68" s="2"/>
      <c r="Q68" s="33">
        <f>0+Q33+Q38+Q43+Q48+Q53+Q58+Q63</f>
        <v>0</v>
      </c>
      <c r="R68" s="27">
        <f>0+R33+R38+R43+R48+R53+R58+R63</f>
        <v>0</v>
      </c>
      <c r="S68" s="64">
        <f>Q68*(1+J68)+R68</f>
        <v>0</v>
      </c>
    </row>
    <row r="69" thickTop="1" thickBot="1" ht="25" customHeight="1">
      <c r="A69" s="9"/>
      <c r="B69" s="65"/>
      <c r="C69" s="65"/>
      <c r="D69" s="65"/>
      <c r="E69" s="65"/>
      <c r="F69" s="65"/>
      <c r="G69" s="66" t="s">
        <v>80</v>
      </c>
      <c r="H69" s="67">
        <f>J33+J38+J43+J48+J53+J58+J63</f>
        <v>0</v>
      </c>
      <c r="I69" s="66" t="s">
        <v>81</v>
      </c>
      <c r="J69" s="68">
        <f>0+J68</f>
        <v>0</v>
      </c>
      <c r="K69" s="66" t="s">
        <v>82</v>
      </c>
      <c r="L69" s="69">
        <f>L33+L38+L43+L48+L53+L58+L63</f>
        <v>0</v>
      </c>
      <c r="M69" s="12"/>
      <c r="N69" s="2"/>
      <c r="O69" s="2"/>
      <c r="P69" s="2"/>
      <c r="Q69" s="2"/>
    </row>
    <row r="70" ht="40" customHeight="1">
      <c r="A70" s="9"/>
      <c r="B70" s="74" t="s">
        <v>399</v>
      </c>
      <c r="C70" s="1"/>
      <c r="D70" s="1"/>
      <c r="E70" s="1"/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1">
        <v>16</v>
      </c>
      <c r="C71" s="42" t="s">
        <v>400</v>
      </c>
      <c r="D71" s="42" t="s">
        <v>3</v>
      </c>
      <c r="E71" s="42" t="s">
        <v>401</v>
      </c>
      <c r="F71" s="42" t="s">
        <v>3</v>
      </c>
      <c r="G71" s="43" t="s">
        <v>243</v>
      </c>
      <c r="H71" s="44">
        <v>36</v>
      </c>
      <c r="I71" s="25">
        <f>ROUND(0,2)</f>
        <v>0</v>
      </c>
      <c r="J71" s="45">
        <f>ROUND(I71*H71,2)</f>
        <v>0</v>
      </c>
      <c r="K71" s="46">
        <v>0.20999999999999999</v>
      </c>
      <c r="L71" s="47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45</v>
      </c>
      <c r="C72" s="1"/>
      <c r="D72" s="1"/>
      <c r="E72" s="49" t="s">
        <v>402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47</v>
      </c>
      <c r="C73" s="1"/>
      <c r="D73" s="1"/>
      <c r="E73" s="49" t="s">
        <v>403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48</v>
      </c>
      <c r="C74" s="1"/>
      <c r="D74" s="1"/>
      <c r="E74" s="49" t="s">
        <v>3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50</v>
      </c>
      <c r="C75" s="51"/>
      <c r="D75" s="51"/>
      <c r="E75" s="52" t="s">
        <v>378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17</v>
      </c>
      <c r="C76" s="42" t="s">
        <v>404</v>
      </c>
      <c r="D76" s="42" t="s">
        <v>3</v>
      </c>
      <c r="E76" s="42" t="s">
        <v>405</v>
      </c>
      <c r="F76" s="42" t="s">
        <v>3</v>
      </c>
      <c r="G76" s="43" t="s">
        <v>243</v>
      </c>
      <c r="H76" s="54">
        <v>6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45</v>
      </c>
      <c r="C77" s="1"/>
      <c r="D77" s="1"/>
      <c r="E77" s="49" t="s">
        <v>406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47</v>
      </c>
      <c r="C78" s="1"/>
      <c r="D78" s="1"/>
      <c r="E78" s="49" t="s">
        <v>407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48</v>
      </c>
      <c r="C79" s="1"/>
      <c r="D79" s="1"/>
      <c r="E79" s="49" t="s">
        <v>3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50</v>
      </c>
      <c r="C80" s="51"/>
      <c r="D80" s="51"/>
      <c r="E80" s="52" t="s">
        <v>378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18</v>
      </c>
      <c r="C81" s="42" t="s">
        <v>408</v>
      </c>
      <c r="D81" s="42" t="s">
        <v>3</v>
      </c>
      <c r="E81" s="42" t="s">
        <v>409</v>
      </c>
      <c r="F81" s="42" t="s">
        <v>3</v>
      </c>
      <c r="G81" s="43" t="s">
        <v>243</v>
      </c>
      <c r="H81" s="54">
        <v>2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45</v>
      </c>
      <c r="C82" s="1"/>
      <c r="D82" s="1"/>
      <c r="E82" s="49" t="s">
        <v>410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47</v>
      </c>
      <c r="C83" s="1"/>
      <c r="D83" s="1"/>
      <c r="E83" s="49" t="s">
        <v>381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48</v>
      </c>
      <c r="C84" s="1"/>
      <c r="D84" s="1"/>
      <c r="E84" s="49" t="s">
        <v>3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50</v>
      </c>
      <c r="C85" s="51"/>
      <c r="D85" s="51"/>
      <c r="E85" s="52" t="s">
        <v>378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20</v>
      </c>
      <c r="C86" s="42" t="s">
        <v>411</v>
      </c>
      <c r="D86" s="42" t="s">
        <v>3</v>
      </c>
      <c r="E86" s="42" t="s">
        <v>412</v>
      </c>
      <c r="F86" s="42" t="s">
        <v>3</v>
      </c>
      <c r="G86" s="43" t="s">
        <v>243</v>
      </c>
      <c r="H86" s="54">
        <v>2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45</v>
      </c>
      <c r="C87" s="1"/>
      <c r="D87" s="1"/>
      <c r="E87" s="49" t="s">
        <v>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47</v>
      </c>
      <c r="C88" s="1"/>
      <c r="D88" s="1"/>
      <c r="E88" s="49" t="s">
        <v>381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48</v>
      </c>
      <c r="C89" s="1"/>
      <c r="D89" s="1"/>
      <c r="E89" s="49" t="s">
        <v>3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50</v>
      </c>
      <c r="C90" s="51"/>
      <c r="D90" s="51"/>
      <c r="E90" s="52" t="s">
        <v>378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21</v>
      </c>
      <c r="C91" s="42" t="s">
        <v>411</v>
      </c>
      <c r="D91" s="42">
        <v>1</v>
      </c>
      <c r="E91" s="42" t="s">
        <v>413</v>
      </c>
      <c r="F91" s="42" t="s">
        <v>3</v>
      </c>
      <c r="G91" s="43" t="s">
        <v>243</v>
      </c>
      <c r="H91" s="54">
        <v>2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45</v>
      </c>
      <c r="C92" s="1"/>
      <c r="D92" s="1"/>
      <c r="E92" s="49" t="s">
        <v>414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47</v>
      </c>
      <c r="C93" s="1"/>
      <c r="D93" s="1"/>
      <c r="E93" s="49" t="s">
        <v>381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48</v>
      </c>
      <c r="C94" s="1"/>
      <c r="D94" s="1"/>
      <c r="E94" s="49" t="s">
        <v>3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50</v>
      </c>
      <c r="C95" s="51"/>
      <c r="D95" s="51"/>
      <c r="E95" s="52" t="s">
        <v>378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>
      <c r="A96" s="9"/>
      <c r="B96" s="41">
        <v>22</v>
      </c>
      <c r="C96" s="42" t="s">
        <v>415</v>
      </c>
      <c r="D96" s="42" t="s">
        <v>3</v>
      </c>
      <c r="E96" s="42" t="s">
        <v>416</v>
      </c>
      <c r="F96" s="42" t="s">
        <v>3</v>
      </c>
      <c r="G96" s="43" t="s">
        <v>186</v>
      </c>
      <c r="H96" s="54">
        <v>25</v>
      </c>
      <c r="I96" s="55">
        <f>ROUND(0,2)</f>
        <v>0</v>
      </c>
      <c r="J96" s="56">
        <f>ROUND(I96*H96,2)</f>
        <v>0</v>
      </c>
      <c r="K96" s="57">
        <v>0.20999999999999999</v>
      </c>
      <c r="L96" s="58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48" t="s">
        <v>45</v>
      </c>
      <c r="C97" s="1"/>
      <c r="D97" s="1"/>
      <c r="E97" s="49" t="s">
        <v>417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47</v>
      </c>
      <c r="C98" s="1"/>
      <c r="D98" s="1"/>
      <c r="E98" s="49" t="s">
        <v>418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48</v>
      </c>
      <c r="C99" s="1"/>
      <c r="D99" s="1"/>
      <c r="E99" s="49" t="s">
        <v>3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>
      <c r="A100" s="9"/>
      <c r="B100" s="50" t="s">
        <v>50</v>
      </c>
      <c r="C100" s="51"/>
      <c r="D100" s="51"/>
      <c r="E100" s="52" t="s">
        <v>378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>
      <c r="A101" s="9"/>
      <c r="B101" s="41">
        <v>23</v>
      </c>
      <c r="C101" s="42" t="s">
        <v>419</v>
      </c>
      <c r="D101" s="42" t="s">
        <v>3</v>
      </c>
      <c r="E101" s="42" t="s">
        <v>420</v>
      </c>
      <c r="F101" s="42" t="s">
        <v>3</v>
      </c>
      <c r="G101" s="43" t="s">
        <v>243</v>
      </c>
      <c r="H101" s="54">
        <v>2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45</v>
      </c>
      <c r="C102" s="1"/>
      <c r="D102" s="1"/>
      <c r="E102" s="49" t="s">
        <v>421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47</v>
      </c>
      <c r="C103" s="1"/>
      <c r="D103" s="1"/>
      <c r="E103" s="49" t="s">
        <v>381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48</v>
      </c>
      <c r="C104" s="1"/>
      <c r="D104" s="1"/>
      <c r="E104" s="49" t="s">
        <v>3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 thickBot="1">
      <c r="A105" s="9"/>
      <c r="B105" s="50" t="s">
        <v>50</v>
      </c>
      <c r="C105" s="51"/>
      <c r="D105" s="51"/>
      <c r="E105" s="52" t="s">
        <v>378</v>
      </c>
      <c r="F105" s="51"/>
      <c r="G105" s="51"/>
      <c r="H105" s="53"/>
      <c r="I105" s="51"/>
      <c r="J105" s="53"/>
      <c r="K105" s="51"/>
      <c r="L105" s="51"/>
      <c r="M105" s="12"/>
      <c r="N105" s="2"/>
      <c r="O105" s="2"/>
      <c r="P105" s="2"/>
      <c r="Q105" s="2"/>
    </row>
    <row r="106" thickTop="1">
      <c r="A106" s="9"/>
      <c r="B106" s="41">
        <v>24</v>
      </c>
      <c r="C106" s="42" t="s">
        <v>422</v>
      </c>
      <c r="D106" s="42" t="s">
        <v>3</v>
      </c>
      <c r="E106" s="42" t="s">
        <v>423</v>
      </c>
      <c r="F106" s="42" t="s">
        <v>3</v>
      </c>
      <c r="G106" s="43" t="s">
        <v>186</v>
      </c>
      <c r="H106" s="54">
        <v>64</v>
      </c>
      <c r="I106" s="55">
        <f>ROUND(0,2)</f>
        <v>0</v>
      </c>
      <c r="J106" s="56">
        <f>ROUND(I106*H106,2)</f>
        <v>0</v>
      </c>
      <c r="K106" s="57">
        <v>0.20999999999999999</v>
      </c>
      <c r="L106" s="58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48" t="s">
        <v>45</v>
      </c>
      <c r="C107" s="1"/>
      <c r="D107" s="1"/>
      <c r="E107" s="49" t="s">
        <v>424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47</v>
      </c>
      <c r="C108" s="1"/>
      <c r="D108" s="1"/>
      <c r="E108" s="49" t="s">
        <v>425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48</v>
      </c>
      <c r="C109" s="1"/>
      <c r="D109" s="1"/>
      <c r="E109" s="49" t="s">
        <v>3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>
      <c r="A110" s="9"/>
      <c r="B110" s="50" t="s">
        <v>50</v>
      </c>
      <c r="C110" s="51"/>
      <c r="D110" s="51"/>
      <c r="E110" s="52" t="s">
        <v>378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>
      <c r="A111" s="9"/>
      <c r="B111" s="41">
        <v>27</v>
      </c>
      <c r="C111" s="42" t="s">
        <v>426</v>
      </c>
      <c r="D111" s="42" t="s">
        <v>3</v>
      </c>
      <c r="E111" s="42" t="s">
        <v>427</v>
      </c>
      <c r="F111" s="42" t="s">
        <v>3</v>
      </c>
      <c r="G111" s="43" t="s">
        <v>243</v>
      </c>
      <c r="H111" s="54">
        <v>2</v>
      </c>
      <c r="I111" s="55">
        <f>ROUND(0,2)</f>
        <v>0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45</v>
      </c>
      <c r="C112" s="1"/>
      <c r="D112" s="1"/>
      <c r="E112" s="49" t="s">
        <v>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47</v>
      </c>
      <c r="C113" s="1"/>
      <c r="D113" s="1"/>
      <c r="E113" s="49" t="s">
        <v>381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48</v>
      </c>
      <c r="C114" s="1"/>
      <c r="D114" s="1"/>
      <c r="E114" s="49" t="s">
        <v>3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50</v>
      </c>
      <c r="C115" s="51"/>
      <c r="D115" s="51"/>
      <c r="E115" s="52" t="s">
        <v>378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30</v>
      </c>
      <c r="C116" s="42" t="s">
        <v>428</v>
      </c>
      <c r="D116" s="42" t="s">
        <v>3</v>
      </c>
      <c r="E116" s="42" t="s">
        <v>429</v>
      </c>
      <c r="F116" s="42" t="s">
        <v>3</v>
      </c>
      <c r="G116" s="43" t="s">
        <v>243</v>
      </c>
      <c r="H116" s="54">
        <v>2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45</v>
      </c>
      <c r="C117" s="1"/>
      <c r="D117" s="1"/>
      <c r="E117" s="49" t="s">
        <v>430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47</v>
      </c>
      <c r="C118" s="1"/>
      <c r="D118" s="1"/>
      <c r="E118" s="49" t="s">
        <v>381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>
      <c r="A119" s="9"/>
      <c r="B119" s="48" t="s">
        <v>48</v>
      </c>
      <c r="C119" s="1"/>
      <c r="D119" s="1"/>
      <c r="E119" s="49" t="s">
        <v>3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 thickBot="1">
      <c r="A120" s="9"/>
      <c r="B120" s="50" t="s">
        <v>50</v>
      </c>
      <c r="C120" s="51"/>
      <c r="D120" s="51"/>
      <c r="E120" s="52" t="s">
        <v>378</v>
      </c>
      <c r="F120" s="51"/>
      <c r="G120" s="51"/>
      <c r="H120" s="53"/>
      <c r="I120" s="51"/>
      <c r="J120" s="53"/>
      <c r="K120" s="51"/>
      <c r="L120" s="51"/>
      <c r="M120" s="12"/>
      <c r="N120" s="2"/>
      <c r="O120" s="2"/>
      <c r="P120" s="2"/>
      <c r="Q120" s="2"/>
    </row>
    <row r="121" thickTop="1">
      <c r="A121" s="9"/>
      <c r="B121" s="41">
        <v>31</v>
      </c>
      <c r="C121" s="42" t="s">
        <v>431</v>
      </c>
      <c r="D121" s="42" t="s">
        <v>3</v>
      </c>
      <c r="E121" s="42" t="s">
        <v>432</v>
      </c>
      <c r="F121" s="42" t="s">
        <v>3</v>
      </c>
      <c r="G121" s="43" t="s">
        <v>186</v>
      </c>
      <c r="H121" s="54">
        <v>30</v>
      </c>
      <c r="I121" s="55">
        <f>ROUND(0,2)</f>
        <v>0</v>
      </c>
      <c r="J121" s="56">
        <f>ROUND(I121*H121,2)</f>
        <v>0</v>
      </c>
      <c r="K121" s="57">
        <v>0.20999999999999999</v>
      </c>
      <c r="L121" s="58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48" t="s">
        <v>45</v>
      </c>
      <c r="C122" s="1"/>
      <c r="D122" s="1"/>
      <c r="E122" s="49" t="s">
        <v>433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47</v>
      </c>
      <c r="C123" s="1"/>
      <c r="D123" s="1"/>
      <c r="E123" s="49" t="s">
        <v>434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>
      <c r="A124" s="9"/>
      <c r="B124" s="48" t="s">
        <v>48</v>
      </c>
      <c r="C124" s="1"/>
      <c r="D124" s="1"/>
      <c r="E124" s="49" t="s">
        <v>3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 thickBot="1">
      <c r="A125" s="9"/>
      <c r="B125" s="50" t="s">
        <v>50</v>
      </c>
      <c r="C125" s="51"/>
      <c r="D125" s="51"/>
      <c r="E125" s="52" t="s">
        <v>378</v>
      </c>
      <c r="F125" s="51"/>
      <c r="G125" s="51"/>
      <c r="H125" s="53"/>
      <c r="I125" s="51"/>
      <c r="J125" s="53"/>
      <c r="K125" s="51"/>
      <c r="L125" s="51"/>
      <c r="M125" s="12"/>
      <c r="N125" s="2"/>
      <c r="O125" s="2"/>
      <c r="P125" s="2"/>
      <c r="Q125" s="2"/>
    </row>
    <row r="126" thickTop="1">
      <c r="A126" s="9"/>
      <c r="B126" s="41">
        <v>32</v>
      </c>
      <c r="C126" s="42" t="s">
        <v>435</v>
      </c>
      <c r="D126" s="42" t="s">
        <v>3</v>
      </c>
      <c r="E126" s="42" t="s">
        <v>436</v>
      </c>
      <c r="F126" s="42" t="s">
        <v>3</v>
      </c>
      <c r="G126" s="43" t="s">
        <v>186</v>
      </c>
      <c r="H126" s="54">
        <v>72</v>
      </c>
      <c r="I126" s="55">
        <f>ROUND(0,2)</f>
        <v>0</v>
      </c>
      <c r="J126" s="56">
        <f>ROUND(I126*H126,2)</f>
        <v>0</v>
      </c>
      <c r="K126" s="57">
        <v>0.20999999999999999</v>
      </c>
      <c r="L126" s="58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48" t="s">
        <v>45</v>
      </c>
      <c r="C127" s="1"/>
      <c r="D127" s="1"/>
      <c r="E127" s="49" t="s">
        <v>437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47</v>
      </c>
      <c r="C128" s="1"/>
      <c r="D128" s="1"/>
      <c r="E128" s="49" t="s">
        <v>438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>
      <c r="A129" s="9"/>
      <c r="B129" s="48" t="s">
        <v>48</v>
      </c>
      <c r="C129" s="1"/>
      <c r="D129" s="1"/>
      <c r="E129" s="49" t="s">
        <v>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50</v>
      </c>
      <c r="C130" s="51"/>
      <c r="D130" s="51"/>
      <c r="E130" s="52" t="s">
        <v>378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33</v>
      </c>
      <c r="C131" s="42" t="s">
        <v>439</v>
      </c>
      <c r="D131" s="42" t="s">
        <v>3</v>
      </c>
      <c r="E131" s="42" t="s">
        <v>440</v>
      </c>
      <c r="F131" s="42" t="s">
        <v>3</v>
      </c>
      <c r="G131" s="43" t="s">
        <v>186</v>
      </c>
      <c r="H131" s="54">
        <v>4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45</v>
      </c>
      <c r="C132" s="1"/>
      <c r="D132" s="1"/>
      <c r="E132" s="49" t="s">
        <v>441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47</v>
      </c>
      <c r="C133" s="1"/>
      <c r="D133" s="1"/>
      <c r="E133" s="49" t="s">
        <v>442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>
      <c r="A134" s="9"/>
      <c r="B134" s="48" t="s">
        <v>48</v>
      </c>
      <c r="C134" s="1"/>
      <c r="D134" s="1"/>
      <c r="E134" s="49" t="s">
        <v>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 thickBot="1">
      <c r="A135" s="9"/>
      <c r="B135" s="50" t="s">
        <v>50</v>
      </c>
      <c r="C135" s="51"/>
      <c r="D135" s="51"/>
      <c r="E135" s="52" t="s">
        <v>378</v>
      </c>
      <c r="F135" s="51"/>
      <c r="G135" s="51"/>
      <c r="H135" s="53"/>
      <c r="I135" s="51"/>
      <c r="J135" s="53"/>
      <c r="K135" s="51"/>
      <c r="L135" s="51"/>
      <c r="M135" s="12"/>
      <c r="N135" s="2"/>
      <c r="O135" s="2"/>
      <c r="P135" s="2"/>
      <c r="Q135" s="2"/>
    </row>
    <row r="136" thickTop="1">
      <c r="A136" s="9"/>
      <c r="B136" s="41">
        <v>34</v>
      </c>
      <c r="C136" s="42" t="s">
        <v>443</v>
      </c>
      <c r="D136" s="42" t="s">
        <v>3</v>
      </c>
      <c r="E136" s="42" t="s">
        <v>444</v>
      </c>
      <c r="F136" s="42" t="s">
        <v>3</v>
      </c>
      <c r="G136" s="43" t="s">
        <v>186</v>
      </c>
      <c r="H136" s="54">
        <v>30</v>
      </c>
      <c r="I136" s="55">
        <f>ROUND(0,2)</f>
        <v>0</v>
      </c>
      <c r="J136" s="56">
        <f>ROUND(I136*H136,2)</f>
        <v>0</v>
      </c>
      <c r="K136" s="57">
        <v>0.20999999999999999</v>
      </c>
      <c r="L136" s="58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48" t="s">
        <v>45</v>
      </c>
      <c r="C137" s="1"/>
      <c r="D137" s="1"/>
      <c r="E137" s="49" t="s">
        <v>445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47</v>
      </c>
      <c r="C138" s="1"/>
      <c r="D138" s="1"/>
      <c r="E138" s="49" t="s">
        <v>446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>
      <c r="A139" s="9"/>
      <c r="B139" s="48" t="s">
        <v>48</v>
      </c>
      <c r="C139" s="1"/>
      <c r="D139" s="1"/>
      <c r="E139" s="49" t="s">
        <v>3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 thickBot="1">
      <c r="A140" s="9"/>
      <c r="B140" s="50" t="s">
        <v>50</v>
      </c>
      <c r="C140" s="51"/>
      <c r="D140" s="51"/>
      <c r="E140" s="52" t="s">
        <v>378</v>
      </c>
      <c r="F140" s="51"/>
      <c r="G140" s="51"/>
      <c r="H140" s="53"/>
      <c r="I140" s="51"/>
      <c r="J140" s="53"/>
      <c r="K140" s="51"/>
      <c r="L140" s="51"/>
      <c r="M140" s="12"/>
      <c r="N140" s="2"/>
      <c r="O140" s="2"/>
      <c r="P140" s="2"/>
      <c r="Q140" s="2"/>
    </row>
    <row r="141" thickTop="1">
      <c r="A141" s="9"/>
      <c r="B141" s="41">
        <v>35</v>
      </c>
      <c r="C141" s="42" t="s">
        <v>447</v>
      </c>
      <c r="D141" s="42" t="s">
        <v>3</v>
      </c>
      <c r="E141" s="42" t="s">
        <v>444</v>
      </c>
      <c r="F141" s="42" t="s">
        <v>3</v>
      </c>
      <c r="G141" s="43" t="s">
        <v>186</v>
      </c>
      <c r="H141" s="54">
        <v>170</v>
      </c>
      <c r="I141" s="55">
        <f>ROUND(0,2)</f>
        <v>0</v>
      </c>
      <c r="J141" s="56">
        <f>ROUND(I141*H141,2)</f>
        <v>0</v>
      </c>
      <c r="K141" s="57">
        <v>0.20999999999999999</v>
      </c>
      <c r="L141" s="58">
        <f>IF(ISNUMBER(K141),ROUND(J141*(K141+1),2),0)</f>
        <v>0</v>
      </c>
      <c r="M141" s="12"/>
      <c r="N141" s="2"/>
      <c r="O141" s="2"/>
      <c r="P141" s="2"/>
      <c r="Q141" s="33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48" t="s">
        <v>45</v>
      </c>
      <c r="C142" s="1"/>
      <c r="D142" s="1"/>
      <c r="E142" s="49" t="s">
        <v>448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47</v>
      </c>
      <c r="C143" s="1"/>
      <c r="D143" s="1"/>
      <c r="E143" s="49" t="s">
        <v>449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>
      <c r="A144" s="9"/>
      <c r="B144" s="48" t="s">
        <v>48</v>
      </c>
      <c r="C144" s="1"/>
      <c r="D144" s="1"/>
      <c r="E144" s="49" t="s">
        <v>3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50</v>
      </c>
      <c r="C145" s="51"/>
      <c r="D145" s="51"/>
      <c r="E145" s="52" t="s">
        <v>378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 thickBot="1" ht="25" customHeight="1">
      <c r="A146" s="9"/>
      <c r="B146" s="1"/>
      <c r="C146" s="59">
        <v>742</v>
      </c>
      <c r="D146" s="1"/>
      <c r="E146" s="59" t="s">
        <v>366</v>
      </c>
      <c r="F146" s="1"/>
      <c r="G146" s="60" t="s">
        <v>77</v>
      </c>
      <c r="H146" s="61">
        <f>J71+J76+J81+J86+J91+J96+J101+J106+J111+J116+J121+J126+J131+J136+J141</f>
        <v>0</v>
      </c>
      <c r="I146" s="60" t="s">
        <v>78</v>
      </c>
      <c r="J146" s="62">
        <f>(L146-H146)</f>
        <v>0</v>
      </c>
      <c r="K146" s="60" t="s">
        <v>79</v>
      </c>
      <c r="L146" s="63">
        <f>L71+L76+L81+L86+L91+L96+L101+L106+L111+L116+L121+L126+L131+L136+L141</f>
        <v>0</v>
      </c>
      <c r="M146" s="12"/>
      <c r="N146" s="2"/>
      <c r="O146" s="2"/>
      <c r="P146" s="2"/>
      <c r="Q146" s="33">
        <f>0+Q71+Q76+Q81+Q86+Q91+Q96+Q101+Q106+Q111+Q116+Q121+Q126+Q131+Q136+Q141</f>
        <v>0</v>
      </c>
      <c r="R146" s="27">
        <f>0+R71+R76+R81+R86+R91+R96+R101+R106+R111+R116+R121+R126+R131+R136+R141</f>
        <v>0</v>
      </c>
      <c r="S146" s="64">
        <f>Q146*(1+J146)+R146</f>
        <v>0</v>
      </c>
    </row>
    <row r="147" thickTop="1" thickBot="1" ht="25" customHeight="1">
      <c r="A147" s="9"/>
      <c r="B147" s="65"/>
      <c r="C147" s="65"/>
      <c r="D147" s="65"/>
      <c r="E147" s="65"/>
      <c r="F147" s="65"/>
      <c r="G147" s="66" t="s">
        <v>80</v>
      </c>
      <c r="H147" s="67">
        <f>J71+J76+J81+J86+J91+J96+J101+J106+J111+J116+J121+J126+J131+J136+J141</f>
        <v>0</v>
      </c>
      <c r="I147" s="66" t="s">
        <v>81</v>
      </c>
      <c r="J147" s="68">
        <f>0+J146</f>
        <v>0</v>
      </c>
      <c r="K147" s="66" t="s">
        <v>82</v>
      </c>
      <c r="L147" s="69">
        <f>L71+L76+L81+L86+L91+L96+L101+L106+L111+L116+L121+L126+L131+L136+L141</f>
        <v>0</v>
      </c>
      <c r="M147" s="12"/>
      <c r="N147" s="2"/>
      <c r="O147" s="2"/>
      <c r="P147" s="2"/>
      <c r="Q147" s="2"/>
    </row>
    <row r="148" ht="40" customHeight="1">
      <c r="A148" s="9"/>
      <c r="B148" s="74" t="s">
        <v>450</v>
      </c>
      <c r="C148" s="1"/>
      <c r="D148" s="1"/>
      <c r="E148" s="1"/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>
      <c r="A149" s="9"/>
      <c r="B149" s="41">
        <v>2</v>
      </c>
      <c r="C149" s="42" t="s">
        <v>451</v>
      </c>
      <c r="D149" s="42" t="s">
        <v>3</v>
      </c>
      <c r="E149" s="42" t="s">
        <v>452</v>
      </c>
      <c r="F149" s="42" t="s">
        <v>3</v>
      </c>
      <c r="G149" s="43" t="s">
        <v>94</v>
      </c>
      <c r="H149" s="44">
        <v>3.9900000000000002</v>
      </c>
      <c r="I149" s="25">
        <f>ROUND(0,2)</f>
        <v>0</v>
      </c>
      <c r="J149" s="45">
        <f>ROUND(I149*H149,2)</f>
        <v>0</v>
      </c>
      <c r="K149" s="46">
        <v>0.20999999999999999</v>
      </c>
      <c r="L149" s="47">
        <f>IF(ISNUMBER(K149),ROUND(J149*(K149+1),2),0)</f>
        <v>0</v>
      </c>
      <c r="M149" s="12"/>
      <c r="N149" s="2"/>
      <c r="O149" s="2"/>
      <c r="P149" s="2"/>
      <c r="Q149" s="33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48" t="s">
        <v>45</v>
      </c>
      <c r="C150" s="1"/>
      <c r="D150" s="1"/>
      <c r="E150" s="49" t="s">
        <v>453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47</v>
      </c>
      <c r="C151" s="1"/>
      <c r="D151" s="1"/>
      <c r="E151" s="49" t="s">
        <v>392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48</v>
      </c>
      <c r="C152" s="1"/>
      <c r="D152" s="1"/>
      <c r="E152" s="49" t="s">
        <v>3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 thickBot="1">
      <c r="A153" s="9"/>
      <c r="B153" s="50" t="s">
        <v>50</v>
      </c>
      <c r="C153" s="51"/>
      <c r="D153" s="51"/>
      <c r="E153" s="52" t="s">
        <v>378</v>
      </c>
      <c r="F153" s="51"/>
      <c r="G153" s="51"/>
      <c r="H153" s="53"/>
      <c r="I153" s="51"/>
      <c r="J153" s="53"/>
      <c r="K153" s="51"/>
      <c r="L153" s="51"/>
      <c r="M153" s="12"/>
      <c r="N153" s="2"/>
      <c r="O153" s="2"/>
      <c r="P153" s="2"/>
      <c r="Q153" s="2"/>
    </row>
    <row r="154" thickTop="1">
      <c r="A154" s="9"/>
      <c r="B154" s="41">
        <v>3</v>
      </c>
      <c r="C154" s="42" t="s">
        <v>454</v>
      </c>
      <c r="D154" s="42" t="s">
        <v>3</v>
      </c>
      <c r="E154" s="42" t="s">
        <v>455</v>
      </c>
      <c r="F154" s="42" t="s">
        <v>3</v>
      </c>
      <c r="G154" s="43" t="s">
        <v>243</v>
      </c>
      <c r="H154" s="54">
        <v>114</v>
      </c>
      <c r="I154" s="55">
        <f>ROUND(0,2)</f>
        <v>0</v>
      </c>
      <c r="J154" s="56">
        <f>ROUND(I154*H154,2)</f>
        <v>0</v>
      </c>
      <c r="K154" s="57">
        <v>0.20999999999999999</v>
      </c>
      <c r="L154" s="58">
        <f>IF(ISNUMBER(K154),ROUND(J154*(K154+1),2),0)</f>
        <v>0</v>
      </c>
      <c r="M154" s="12"/>
      <c r="N154" s="2"/>
      <c r="O154" s="2"/>
      <c r="P154" s="2"/>
      <c r="Q154" s="33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48" t="s">
        <v>45</v>
      </c>
      <c r="C155" s="1"/>
      <c r="D155" s="1"/>
      <c r="E155" s="49" t="s">
        <v>456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47</v>
      </c>
      <c r="C156" s="1"/>
      <c r="D156" s="1"/>
      <c r="E156" s="49" t="s">
        <v>457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48</v>
      </c>
      <c r="C157" s="1"/>
      <c r="D157" s="1"/>
      <c r="E157" s="49" t="s">
        <v>3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 thickBot="1">
      <c r="A158" s="9"/>
      <c r="B158" s="50" t="s">
        <v>50</v>
      </c>
      <c r="C158" s="51"/>
      <c r="D158" s="51"/>
      <c r="E158" s="52" t="s">
        <v>378</v>
      </c>
      <c r="F158" s="51"/>
      <c r="G158" s="51"/>
      <c r="H158" s="53"/>
      <c r="I158" s="51"/>
      <c r="J158" s="53"/>
      <c r="K158" s="51"/>
      <c r="L158" s="51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59">
        <v>743</v>
      </c>
      <c r="D159" s="1"/>
      <c r="E159" s="59" t="s">
        <v>367</v>
      </c>
      <c r="F159" s="1"/>
      <c r="G159" s="60" t="s">
        <v>77</v>
      </c>
      <c r="H159" s="61">
        <f>J149+J154</f>
        <v>0</v>
      </c>
      <c r="I159" s="60" t="s">
        <v>78</v>
      </c>
      <c r="J159" s="62">
        <f>(L159-H159)</f>
        <v>0</v>
      </c>
      <c r="K159" s="60" t="s">
        <v>79</v>
      </c>
      <c r="L159" s="63">
        <f>L149+L154</f>
        <v>0</v>
      </c>
      <c r="M159" s="12"/>
      <c r="N159" s="2"/>
      <c r="O159" s="2"/>
      <c r="P159" s="2"/>
      <c r="Q159" s="33">
        <f>0+Q149+Q154</f>
        <v>0</v>
      </c>
      <c r="R159" s="27">
        <f>0+R149+R154</f>
        <v>0</v>
      </c>
      <c r="S159" s="64">
        <f>Q159*(1+J159)+R159</f>
        <v>0</v>
      </c>
    </row>
    <row r="160" thickTop="1" thickBot="1" ht="25" customHeight="1">
      <c r="A160" s="9"/>
      <c r="B160" s="65"/>
      <c r="C160" s="65"/>
      <c r="D160" s="65"/>
      <c r="E160" s="65"/>
      <c r="F160" s="65"/>
      <c r="G160" s="66" t="s">
        <v>80</v>
      </c>
      <c r="H160" s="67">
        <f>J149+J154</f>
        <v>0</v>
      </c>
      <c r="I160" s="66" t="s">
        <v>81</v>
      </c>
      <c r="J160" s="68">
        <f>0+J159</f>
        <v>0</v>
      </c>
      <c r="K160" s="66" t="s">
        <v>82</v>
      </c>
      <c r="L160" s="69">
        <f>L149+L154</f>
        <v>0</v>
      </c>
      <c r="M160" s="12"/>
      <c r="N160" s="2"/>
      <c r="O160" s="2"/>
      <c r="P160" s="2"/>
      <c r="Q160" s="2"/>
    </row>
    <row r="161" ht="40" customHeight="1">
      <c r="A161" s="9"/>
      <c r="B161" s="74" t="s">
        <v>458</v>
      </c>
      <c r="C161" s="1"/>
      <c r="D161" s="1"/>
      <c r="E161" s="1"/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1">
        <v>13</v>
      </c>
      <c r="C162" s="42" t="s">
        <v>459</v>
      </c>
      <c r="D162" s="42" t="s">
        <v>3</v>
      </c>
      <c r="E162" s="42" t="s">
        <v>413</v>
      </c>
      <c r="F162" s="42" t="s">
        <v>3</v>
      </c>
      <c r="G162" s="43" t="s">
        <v>243</v>
      </c>
      <c r="H162" s="44">
        <v>2</v>
      </c>
      <c r="I162" s="25">
        <f>ROUND(0,2)</f>
        <v>0</v>
      </c>
      <c r="J162" s="45">
        <f>ROUND(I162*H162,2)</f>
        <v>0</v>
      </c>
      <c r="K162" s="46">
        <v>0.20999999999999999</v>
      </c>
      <c r="L162" s="47">
        <f>IF(ISNUMBER(K162),ROUND(J162*(K162+1),2),0)</f>
        <v>0</v>
      </c>
      <c r="M162" s="12"/>
      <c r="N162" s="2"/>
      <c r="O162" s="2"/>
      <c r="P162" s="2"/>
      <c r="Q162" s="33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48" t="s">
        <v>45</v>
      </c>
      <c r="C163" s="1"/>
      <c r="D163" s="1"/>
      <c r="E163" s="49" t="s">
        <v>414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47</v>
      </c>
      <c r="C164" s="1"/>
      <c r="D164" s="1"/>
      <c r="E164" s="49" t="s">
        <v>381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48</v>
      </c>
      <c r="C165" s="1"/>
      <c r="D165" s="1"/>
      <c r="E165" s="49" t="s">
        <v>3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50</v>
      </c>
      <c r="C166" s="51"/>
      <c r="D166" s="51"/>
      <c r="E166" s="52" t="s">
        <v>378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>
      <c r="A167" s="9"/>
      <c r="B167" s="41">
        <v>14</v>
      </c>
      <c r="C167" s="42" t="s">
        <v>460</v>
      </c>
      <c r="D167" s="42" t="s">
        <v>3</v>
      </c>
      <c r="E167" s="42" t="s">
        <v>461</v>
      </c>
      <c r="F167" s="42" t="s">
        <v>3</v>
      </c>
      <c r="G167" s="43" t="s">
        <v>243</v>
      </c>
      <c r="H167" s="54">
        <v>2</v>
      </c>
      <c r="I167" s="55">
        <f>ROUND(0,2)</f>
        <v>0</v>
      </c>
      <c r="J167" s="56">
        <f>ROUND(I167*H167,2)</f>
        <v>0</v>
      </c>
      <c r="K167" s="57">
        <v>0.20999999999999999</v>
      </c>
      <c r="L167" s="58">
        <f>IF(ISNUMBER(K167),ROUND(J167*(K167+1),2),0)</f>
        <v>0</v>
      </c>
      <c r="M167" s="12"/>
      <c r="N167" s="2"/>
      <c r="O167" s="2"/>
      <c r="P167" s="2"/>
      <c r="Q167" s="33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48" t="s">
        <v>45</v>
      </c>
      <c r="C168" s="1"/>
      <c r="D168" s="1"/>
      <c r="E168" s="49" t="s">
        <v>462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47</v>
      </c>
      <c r="C169" s="1"/>
      <c r="D169" s="1"/>
      <c r="E169" s="49" t="s">
        <v>463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48</v>
      </c>
      <c r="C170" s="1"/>
      <c r="D170" s="1"/>
      <c r="E170" s="49" t="s">
        <v>3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 thickBot="1">
      <c r="A171" s="9"/>
      <c r="B171" s="50" t="s">
        <v>50</v>
      </c>
      <c r="C171" s="51"/>
      <c r="D171" s="51"/>
      <c r="E171" s="52" t="s">
        <v>378</v>
      </c>
      <c r="F171" s="51"/>
      <c r="G171" s="51"/>
      <c r="H171" s="53"/>
      <c r="I171" s="51"/>
      <c r="J171" s="53"/>
      <c r="K171" s="51"/>
      <c r="L171" s="51"/>
      <c r="M171" s="12"/>
      <c r="N171" s="2"/>
      <c r="O171" s="2"/>
      <c r="P171" s="2"/>
      <c r="Q171" s="2"/>
    </row>
    <row r="172" thickTop="1">
      <c r="A172" s="9"/>
      <c r="B172" s="41">
        <v>15</v>
      </c>
      <c r="C172" s="42" t="s">
        <v>464</v>
      </c>
      <c r="D172" s="42" t="s">
        <v>3</v>
      </c>
      <c r="E172" s="42" t="s">
        <v>465</v>
      </c>
      <c r="F172" s="42" t="s">
        <v>3</v>
      </c>
      <c r="G172" s="43" t="s">
        <v>243</v>
      </c>
      <c r="H172" s="54">
        <v>2</v>
      </c>
      <c r="I172" s="55">
        <f>ROUND(0,2)</f>
        <v>0</v>
      </c>
      <c r="J172" s="56">
        <f>ROUND(I172*H172,2)</f>
        <v>0</v>
      </c>
      <c r="K172" s="57">
        <v>0.20999999999999999</v>
      </c>
      <c r="L172" s="58">
        <f>IF(ISNUMBER(K172),ROUND(J172*(K172+1),2),0)</f>
        <v>0</v>
      </c>
      <c r="M172" s="12"/>
      <c r="N172" s="2"/>
      <c r="O172" s="2"/>
      <c r="P172" s="2"/>
      <c r="Q172" s="33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48" t="s">
        <v>45</v>
      </c>
      <c r="C173" s="1"/>
      <c r="D173" s="1"/>
      <c r="E173" s="49" t="s">
        <v>466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47</v>
      </c>
      <c r="C174" s="1"/>
      <c r="D174" s="1"/>
      <c r="E174" s="49" t="s">
        <v>463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48</v>
      </c>
      <c r="C175" s="1"/>
      <c r="D175" s="1"/>
      <c r="E175" s="49" t="s">
        <v>3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 thickBot="1">
      <c r="A176" s="9"/>
      <c r="B176" s="50" t="s">
        <v>50</v>
      </c>
      <c r="C176" s="51"/>
      <c r="D176" s="51"/>
      <c r="E176" s="52" t="s">
        <v>378</v>
      </c>
      <c r="F176" s="51"/>
      <c r="G176" s="51"/>
      <c r="H176" s="53"/>
      <c r="I176" s="51"/>
      <c r="J176" s="53"/>
      <c r="K176" s="51"/>
      <c r="L176" s="51"/>
      <c r="M176" s="12"/>
      <c r="N176" s="2"/>
      <c r="O176" s="2"/>
      <c r="P176" s="2"/>
      <c r="Q176" s="2"/>
    </row>
    <row r="177" thickTop="1" thickBot="1" ht="25" customHeight="1">
      <c r="A177" s="9"/>
      <c r="B177" s="1"/>
      <c r="C177" s="59">
        <v>744</v>
      </c>
      <c r="D177" s="1"/>
      <c r="E177" s="59" t="s">
        <v>368</v>
      </c>
      <c r="F177" s="1"/>
      <c r="G177" s="60" t="s">
        <v>77</v>
      </c>
      <c r="H177" s="61">
        <f>J162+J167+J172</f>
        <v>0</v>
      </c>
      <c r="I177" s="60" t="s">
        <v>78</v>
      </c>
      <c r="J177" s="62">
        <f>(L177-H177)</f>
        <v>0</v>
      </c>
      <c r="K177" s="60" t="s">
        <v>79</v>
      </c>
      <c r="L177" s="63">
        <f>L162+L167+L172</f>
        <v>0</v>
      </c>
      <c r="M177" s="12"/>
      <c r="N177" s="2"/>
      <c r="O177" s="2"/>
      <c r="P177" s="2"/>
      <c r="Q177" s="33">
        <f>0+Q162+Q167+Q172</f>
        <v>0</v>
      </c>
      <c r="R177" s="27">
        <f>0+R162+R167+R172</f>
        <v>0</v>
      </c>
      <c r="S177" s="64">
        <f>Q177*(1+J177)+R177</f>
        <v>0</v>
      </c>
    </row>
    <row r="178" thickTop="1" thickBot="1" ht="25" customHeight="1">
      <c r="A178" s="9"/>
      <c r="B178" s="65"/>
      <c r="C178" s="65"/>
      <c r="D178" s="65"/>
      <c r="E178" s="65"/>
      <c r="F178" s="65"/>
      <c r="G178" s="66" t="s">
        <v>80</v>
      </c>
      <c r="H178" s="67">
        <f>J162+J167+J172</f>
        <v>0</v>
      </c>
      <c r="I178" s="66" t="s">
        <v>81</v>
      </c>
      <c r="J178" s="68">
        <f>0+J177</f>
        <v>0</v>
      </c>
      <c r="K178" s="66" t="s">
        <v>82</v>
      </c>
      <c r="L178" s="69">
        <f>L162+L167+L172</f>
        <v>0</v>
      </c>
      <c r="M178" s="12"/>
      <c r="N178" s="2"/>
      <c r="O178" s="2"/>
      <c r="P178" s="2"/>
      <c r="Q178" s="2"/>
    </row>
    <row r="179" ht="40" customHeight="1">
      <c r="A179" s="9"/>
      <c r="B179" s="74" t="s">
        <v>467</v>
      </c>
      <c r="C179" s="1"/>
      <c r="D179" s="1"/>
      <c r="E179" s="1"/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1">
        <v>4</v>
      </c>
      <c r="C180" s="42" t="s">
        <v>468</v>
      </c>
      <c r="D180" s="42" t="s">
        <v>3</v>
      </c>
      <c r="E180" s="42" t="s">
        <v>469</v>
      </c>
      <c r="F180" s="42" t="s">
        <v>3</v>
      </c>
      <c r="G180" s="43" t="s">
        <v>186</v>
      </c>
      <c r="H180" s="44">
        <v>30</v>
      </c>
      <c r="I180" s="25">
        <f>ROUND(0,2)</f>
        <v>0</v>
      </c>
      <c r="J180" s="45">
        <f>ROUND(I180*H180,2)</f>
        <v>0</v>
      </c>
      <c r="K180" s="46">
        <v>0.20999999999999999</v>
      </c>
      <c r="L180" s="47">
        <f>IF(ISNUMBER(K180),ROUND(J180*(K180+1),2),0)</f>
        <v>0</v>
      </c>
      <c r="M180" s="12"/>
      <c r="N180" s="2"/>
      <c r="O180" s="2"/>
      <c r="P180" s="2"/>
      <c r="Q180" s="33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48" t="s">
        <v>45</v>
      </c>
      <c r="C181" s="1"/>
      <c r="D181" s="1"/>
      <c r="E181" s="49" t="s">
        <v>470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>
      <c r="A182" s="9"/>
      <c r="B182" s="48" t="s">
        <v>47</v>
      </c>
      <c r="C182" s="1"/>
      <c r="D182" s="1"/>
      <c r="E182" s="49" t="s">
        <v>446</v>
      </c>
      <c r="F182" s="1"/>
      <c r="G182" s="1"/>
      <c r="H182" s="40"/>
      <c r="I182" s="1"/>
      <c r="J182" s="40"/>
      <c r="K182" s="1"/>
      <c r="L182" s="1"/>
      <c r="M182" s="12"/>
      <c r="N182" s="2"/>
      <c r="O182" s="2"/>
      <c r="P182" s="2"/>
      <c r="Q182" s="2"/>
    </row>
    <row r="183">
      <c r="A183" s="9"/>
      <c r="B183" s="48" t="s">
        <v>48</v>
      </c>
      <c r="C183" s="1"/>
      <c r="D183" s="1"/>
      <c r="E183" s="49" t="s">
        <v>3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50</v>
      </c>
      <c r="C184" s="51"/>
      <c r="D184" s="51"/>
      <c r="E184" s="52" t="s">
        <v>378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5</v>
      </c>
      <c r="C185" s="42" t="s">
        <v>471</v>
      </c>
      <c r="D185" s="42" t="s">
        <v>3</v>
      </c>
      <c r="E185" s="42" t="s">
        <v>472</v>
      </c>
      <c r="F185" s="42" t="s">
        <v>3</v>
      </c>
      <c r="G185" s="43" t="s">
        <v>186</v>
      </c>
      <c r="H185" s="54">
        <v>170</v>
      </c>
      <c r="I185" s="55">
        <f>ROUND(0,2)</f>
        <v>0</v>
      </c>
      <c r="J185" s="56">
        <f>ROUND(I185*H185,2)</f>
        <v>0</v>
      </c>
      <c r="K185" s="57">
        <v>0.20999999999999999</v>
      </c>
      <c r="L185" s="58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45</v>
      </c>
      <c r="C186" s="1"/>
      <c r="D186" s="1"/>
      <c r="E186" s="49" t="s">
        <v>473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>
      <c r="A187" s="9"/>
      <c r="B187" s="48" t="s">
        <v>47</v>
      </c>
      <c r="C187" s="1"/>
      <c r="D187" s="1"/>
      <c r="E187" s="49" t="s">
        <v>449</v>
      </c>
      <c r="F187" s="1"/>
      <c r="G187" s="1"/>
      <c r="H187" s="40"/>
      <c r="I187" s="1"/>
      <c r="J187" s="40"/>
      <c r="K187" s="1"/>
      <c r="L187" s="1"/>
      <c r="M187" s="12"/>
      <c r="N187" s="2"/>
      <c r="O187" s="2"/>
      <c r="P187" s="2"/>
      <c r="Q187" s="2"/>
    </row>
    <row r="188">
      <c r="A188" s="9"/>
      <c r="B188" s="48" t="s">
        <v>48</v>
      </c>
      <c r="C188" s="1"/>
      <c r="D188" s="1"/>
      <c r="E188" s="49" t="s">
        <v>3</v>
      </c>
      <c r="F188" s="1"/>
      <c r="G188" s="1"/>
      <c r="H188" s="40"/>
      <c r="I188" s="1"/>
      <c r="J188" s="40"/>
      <c r="K188" s="1"/>
      <c r="L188" s="1"/>
      <c r="M188" s="12"/>
      <c r="N188" s="2"/>
      <c r="O188" s="2"/>
      <c r="P188" s="2"/>
      <c r="Q188" s="2"/>
    </row>
    <row r="189" thickBot="1">
      <c r="A189" s="9"/>
      <c r="B189" s="50" t="s">
        <v>50</v>
      </c>
      <c r="C189" s="51"/>
      <c r="D189" s="51"/>
      <c r="E189" s="52" t="s">
        <v>378</v>
      </c>
      <c r="F189" s="51"/>
      <c r="G189" s="51"/>
      <c r="H189" s="53"/>
      <c r="I189" s="51"/>
      <c r="J189" s="53"/>
      <c r="K189" s="51"/>
      <c r="L189" s="51"/>
      <c r="M189" s="12"/>
      <c r="N189" s="2"/>
      <c r="O189" s="2"/>
      <c r="P189" s="2"/>
      <c r="Q189" s="2"/>
    </row>
    <row r="190" thickTop="1">
      <c r="A190" s="9"/>
      <c r="B190" s="41">
        <v>6</v>
      </c>
      <c r="C190" s="42" t="s">
        <v>474</v>
      </c>
      <c r="D190" s="42" t="s">
        <v>3</v>
      </c>
      <c r="E190" s="42" t="s">
        <v>475</v>
      </c>
      <c r="F190" s="42" t="s">
        <v>3</v>
      </c>
      <c r="G190" s="43" t="s">
        <v>186</v>
      </c>
      <c r="H190" s="54">
        <v>4</v>
      </c>
      <c r="I190" s="55">
        <f>ROUND(0,2)</f>
        <v>0</v>
      </c>
      <c r="J190" s="56">
        <f>ROUND(I190*H190,2)</f>
        <v>0</v>
      </c>
      <c r="K190" s="57">
        <v>0.20999999999999999</v>
      </c>
      <c r="L190" s="58">
        <f>IF(ISNUMBER(K190),ROUND(J190*(K190+1),2),0)</f>
        <v>0</v>
      </c>
      <c r="M190" s="12"/>
      <c r="N190" s="2"/>
      <c r="O190" s="2"/>
      <c r="P190" s="2"/>
      <c r="Q190" s="33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48" t="s">
        <v>45</v>
      </c>
      <c r="C191" s="1"/>
      <c r="D191" s="1"/>
      <c r="E191" s="49" t="s">
        <v>476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>
      <c r="A192" s="9"/>
      <c r="B192" s="48" t="s">
        <v>47</v>
      </c>
      <c r="C192" s="1"/>
      <c r="D192" s="1"/>
      <c r="E192" s="49" t="s">
        <v>442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48</v>
      </c>
      <c r="C193" s="1"/>
      <c r="D193" s="1"/>
      <c r="E193" s="49" t="s">
        <v>3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 thickBot="1">
      <c r="A194" s="9"/>
      <c r="B194" s="50" t="s">
        <v>50</v>
      </c>
      <c r="C194" s="51"/>
      <c r="D194" s="51"/>
      <c r="E194" s="52" t="s">
        <v>378</v>
      </c>
      <c r="F194" s="51"/>
      <c r="G194" s="51"/>
      <c r="H194" s="53"/>
      <c r="I194" s="51"/>
      <c r="J194" s="53"/>
      <c r="K194" s="51"/>
      <c r="L194" s="51"/>
      <c r="M194" s="12"/>
      <c r="N194" s="2"/>
      <c r="O194" s="2"/>
      <c r="P194" s="2"/>
      <c r="Q194" s="2"/>
    </row>
    <row r="195" thickTop="1">
      <c r="A195" s="9"/>
      <c r="B195" s="41">
        <v>7</v>
      </c>
      <c r="C195" s="42" t="s">
        <v>477</v>
      </c>
      <c r="D195" s="42" t="s">
        <v>3</v>
      </c>
      <c r="E195" s="42" t="s">
        <v>478</v>
      </c>
      <c r="F195" s="42" t="s">
        <v>3</v>
      </c>
      <c r="G195" s="43" t="s">
        <v>243</v>
      </c>
      <c r="H195" s="54">
        <v>2</v>
      </c>
      <c r="I195" s="55">
        <f>ROUND(0,2)</f>
        <v>0</v>
      </c>
      <c r="J195" s="56">
        <f>ROUND(I195*H195,2)</f>
        <v>0</v>
      </c>
      <c r="K195" s="57">
        <v>0.20999999999999999</v>
      </c>
      <c r="L195" s="58">
        <f>IF(ISNUMBER(K195),ROUND(J195*(K195+1),2),0)</f>
        <v>0</v>
      </c>
      <c r="M195" s="12"/>
      <c r="N195" s="2"/>
      <c r="O195" s="2"/>
      <c r="P195" s="2"/>
      <c r="Q195" s="33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48" t="s">
        <v>45</v>
      </c>
      <c r="C196" s="1"/>
      <c r="D196" s="1"/>
      <c r="E196" s="49" t="s">
        <v>3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8" t="s">
        <v>47</v>
      </c>
      <c r="C197" s="1"/>
      <c r="D197" s="1"/>
      <c r="E197" s="49" t="s">
        <v>463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48</v>
      </c>
      <c r="C198" s="1"/>
      <c r="D198" s="1"/>
      <c r="E198" s="49" t="s">
        <v>3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50</v>
      </c>
      <c r="C199" s="51"/>
      <c r="D199" s="51"/>
      <c r="E199" s="52" t="s">
        <v>378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8</v>
      </c>
      <c r="C200" s="42" t="s">
        <v>479</v>
      </c>
      <c r="D200" s="42" t="s">
        <v>3</v>
      </c>
      <c r="E200" s="42" t="s">
        <v>427</v>
      </c>
      <c r="F200" s="42" t="s">
        <v>3</v>
      </c>
      <c r="G200" s="43" t="s">
        <v>243</v>
      </c>
      <c r="H200" s="54">
        <v>2</v>
      </c>
      <c r="I200" s="55">
        <f>ROUND(0,2)</f>
        <v>0</v>
      </c>
      <c r="J200" s="56">
        <f>ROUND(I200*H200,2)</f>
        <v>0</v>
      </c>
      <c r="K200" s="57">
        <v>0.20999999999999999</v>
      </c>
      <c r="L200" s="58">
        <f>IF(ISNUMBER(K200),ROUND(J200*(K200+1),2),0)</f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45</v>
      </c>
      <c r="C201" s="1"/>
      <c r="D201" s="1"/>
      <c r="E201" s="49" t="s">
        <v>3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>
      <c r="A202" s="9"/>
      <c r="B202" s="48" t="s">
        <v>47</v>
      </c>
      <c r="C202" s="1"/>
      <c r="D202" s="1"/>
      <c r="E202" s="49" t="s">
        <v>463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48</v>
      </c>
      <c r="C203" s="1"/>
      <c r="D203" s="1"/>
      <c r="E203" s="49" t="s">
        <v>3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 thickBot="1">
      <c r="A204" s="9"/>
      <c r="B204" s="50" t="s">
        <v>50</v>
      </c>
      <c r="C204" s="51"/>
      <c r="D204" s="51"/>
      <c r="E204" s="52" t="s">
        <v>378</v>
      </c>
      <c r="F204" s="51"/>
      <c r="G204" s="51"/>
      <c r="H204" s="53"/>
      <c r="I204" s="51"/>
      <c r="J204" s="53"/>
      <c r="K204" s="51"/>
      <c r="L204" s="51"/>
      <c r="M204" s="12"/>
      <c r="N204" s="2"/>
      <c r="O204" s="2"/>
      <c r="P204" s="2"/>
      <c r="Q204" s="2"/>
    </row>
    <row r="205" thickTop="1">
      <c r="A205" s="9"/>
      <c r="B205" s="41">
        <v>9</v>
      </c>
      <c r="C205" s="42" t="s">
        <v>480</v>
      </c>
      <c r="D205" s="42" t="s">
        <v>3</v>
      </c>
      <c r="E205" s="42" t="s">
        <v>481</v>
      </c>
      <c r="F205" s="42" t="s">
        <v>3</v>
      </c>
      <c r="G205" s="43" t="s">
        <v>243</v>
      </c>
      <c r="H205" s="54">
        <v>2</v>
      </c>
      <c r="I205" s="55">
        <f>ROUND(0,2)</f>
        <v>0</v>
      </c>
      <c r="J205" s="56">
        <f>ROUND(I205*H205,2)</f>
        <v>0</v>
      </c>
      <c r="K205" s="57">
        <v>0.20999999999999999</v>
      </c>
      <c r="L205" s="58">
        <f>IF(ISNUMBER(K205),ROUND(J205*(K205+1),2),0)</f>
        <v>0</v>
      </c>
      <c r="M205" s="12"/>
      <c r="N205" s="2"/>
      <c r="O205" s="2"/>
      <c r="P205" s="2"/>
      <c r="Q205" s="33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48" t="s">
        <v>45</v>
      </c>
      <c r="C206" s="1"/>
      <c r="D206" s="1"/>
      <c r="E206" s="49" t="s">
        <v>3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>
      <c r="A207" s="9"/>
      <c r="B207" s="48" t="s">
        <v>47</v>
      </c>
      <c r="C207" s="1"/>
      <c r="D207" s="1"/>
      <c r="E207" s="49" t="s">
        <v>463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48</v>
      </c>
      <c r="C208" s="1"/>
      <c r="D208" s="1"/>
      <c r="E208" s="49" t="s">
        <v>3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 thickBot="1">
      <c r="A209" s="9"/>
      <c r="B209" s="50" t="s">
        <v>50</v>
      </c>
      <c r="C209" s="51"/>
      <c r="D209" s="51"/>
      <c r="E209" s="52" t="s">
        <v>378</v>
      </c>
      <c r="F209" s="51"/>
      <c r="G209" s="51"/>
      <c r="H209" s="53"/>
      <c r="I209" s="51"/>
      <c r="J209" s="53"/>
      <c r="K209" s="51"/>
      <c r="L209" s="51"/>
      <c r="M209" s="12"/>
      <c r="N209" s="2"/>
      <c r="O209" s="2"/>
      <c r="P209" s="2"/>
      <c r="Q209" s="2"/>
    </row>
    <row r="210" thickTop="1">
      <c r="A210" s="9"/>
      <c r="B210" s="41">
        <v>10</v>
      </c>
      <c r="C210" s="42" t="s">
        <v>482</v>
      </c>
      <c r="D210" s="42" t="s">
        <v>3</v>
      </c>
      <c r="E210" s="42" t="s">
        <v>483</v>
      </c>
      <c r="F210" s="42" t="s">
        <v>3</v>
      </c>
      <c r="G210" s="43" t="s">
        <v>186</v>
      </c>
      <c r="H210" s="54">
        <v>25</v>
      </c>
      <c r="I210" s="55">
        <f>ROUND(0,2)</f>
        <v>0</v>
      </c>
      <c r="J210" s="56">
        <f>ROUND(I210*H210,2)</f>
        <v>0</v>
      </c>
      <c r="K210" s="57">
        <v>0.20999999999999999</v>
      </c>
      <c r="L210" s="58">
        <f>IF(ISNUMBER(K210),ROUND(J210*(K210+1),2),0)</f>
        <v>0</v>
      </c>
      <c r="M210" s="12"/>
      <c r="N210" s="2"/>
      <c r="O210" s="2"/>
      <c r="P210" s="2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48" t="s">
        <v>45</v>
      </c>
      <c r="C211" s="1"/>
      <c r="D211" s="1"/>
      <c r="E211" s="49" t="s">
        <v>484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>
      <c r="A212" s="9"/>
      <c r="B212" s="48" t="s">
        <v>47</v>
      </c>
      <c r="C212" s="1"/>
      <c r="D212" s="1"/>
      <c r="E212" s="49" t="s">
        <v>485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48</v>
      </c>
      <c r="C213" s="1"/>
      <c r="D213" s="1"/>
      <c r="E213" s="49" t="s">
        <v>3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>
      <c r="A214" s="9"/>
      <c r="B214" s="50" t="s">
        <v>50</v>
      </c>
      <c r="C214" s="51"/>
      <c r="D214" s="51"/>
      <c r="E214" s="52" t="s">
        <v>378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>
      <c r="A215" s="9"/>
      <c r="B215" s="41">
        <v>11</v>
      </c>
      <c r="C215" s="42" t="s">
        <v>486</v>
      </c>
      <c r="D215" s="42" t="s">
        <v>3</v>
      </c>
      <c r="E215" s="42" t="s">
        <v>420</v>
      </c>
      <c r="F215" s="42" t="s">
        <v>3</v>
      </c>
      <c r="G215" s="43" t="s">
        <v>243</v>
      </c>
      <c r="H215" s="54">
        <v>2</v>
      </c>
      <c r="I215" s="55">
        <f>ROUND(0,2)</f>
        <v>0</v>
      </c>
      <c r="J215" s="56">
        <f>ROUND(I215*H215,2)</f>
        <v>0</v>
      </c>
      <c r="K215" s="57">
        <v>0.20999999999999999</v>
      </c>
      <c r="L215" s="58">
        <f>IF(ISNUMBER(K215),ROUND(J215*(K215+1),2),0)</f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45</v>
      </c>
      <c r="C216" s="1"/>
      <c r="D216" s="1"/>
      <c r="E216" s="49" t="s">
        <v>421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>
      <c r="A217" s="9"/>
      <c r="B217" s="48" t="s">
        <v>47</v>
      </c>
      <c r="C217" s="1"/>
      <c r="D217" s="1"/>
      <c r="E217" s="49" t="s">
        <v>463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48</v>
      </c>
      <c r="C218" s="1"/>
      <c r="D218" s="1"/>
      <c r="E218" s="49" t="s">
        <v>3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 thickBot="1">
      <c r="A219" s="9"/>
      <c r="B219" s="50" t="s">
        <v>50</v>
      </c>
      <c r="C219" s="51"/>
      <c r="D219" s="51"/>
      <c r="E219" s="52" t="s">
        <v>378</v>
      </c>
      <c r="F219" s="51"/>
      <c r="G219" s="51"/>
      <c r="H219" s="53"/>
      <c r="I219" s="51"/>
      <c r="J219" s="53"/>
      <c r="K219" s="51"/>
      <c r="L219" s="51"/>
      <c r="M219" s="12"/>
      <c r="N219" s="2"/>
      <c r="O219" s="2"/>
      <c r="P219" s="2"/>
      <c r="Q219" s="2"/>
    </row>
    <row r="220" thickTop="1">
      <c r="A220" s="9"/>
      <c r="B220" s="41">
        <v>12</v>
      </c>
      <c r="C220" s="42" t="s">
        <v>487</v>
      </c>
      <c r="D220" s="42" t="s">
        <v>3</v>
      </c>
      <c r="E220" s="42" t="s">
        <v>488</v>
      </c>
      <c r="F220" s="42" t="s">
        <v>3</v>
      </c>
      <c r="G220" s="43" t="s">
        <v>243</v>
      </c>
      <c r="H220" s="54">
        <v>2</v>
      </c>
      <c r="I220" s="55">
        <f>ROUND(0,2)</f>
        <v>0</v>
      </c>
      <c r="J220" s="56">
        <f>ROUND(I220*H220,2)</f>
        <v>0</v>
      </c>
      <c r="K220" s="57">
        <v>0.20999999999999999</v>
      </c>
      <c r="L220" s="58">
        <f>IF(ISNUMBER(K220),ROUND(J220*(K220+1),2),0)</f>
        <v>0</v>
      </c>
      <c r="M220" s="12"/>
      <c r="N220" s="2"/>
      <c r="O220" s="2"/>
      <c r="P220" s="2"/>
      <c r="Q220" s="33">
        <f>IF(ISNUMBER(K220),IF(H220&gt;0,IF(I220&gt;0,J220,0),0),0)</f>
        <v>0</v>
      </c>
      <c r="R220" s="27">
        <f>IF(ISNUMBER(K220)=FALSE,J220,0)</f>
        <v>0</v>
      </c>
    </row>
    <row r="221">
      <c r="A221" s="9"/>
      <c r="B221" s="48" t="s">
        <v>45</v>
      </c>
      <c r="C221" s="1"/>
      <c r="D221" s="1"/>
      <c r="E221" s="49" t="s">
        <v>489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>
      <c r="A222" s="9"/>
      <c r="B222" s="48" t="s">
        <v>47</v>
      </c>
      <c r="C222" s="1"/>
      <c r="D222" s="1"/>
      <c r="E222" s="49" t="s">
        <v>463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48</v>
      </c>
      <c r="C223" s="1"/>
      <c r="D223" s="1"/>
      <c r="E223" s="49" t="s">
        <v>3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 thickBot="1">
      <c r="A224" s="9"/>
      <c r="B224" s="50" t="s">
        <v>50</v>
      </c>
      <c r="C224" s="51"/>
      <c r="D224" s="51"/>
      <c r="E224" s="52" t="s">
        <v>378</v>
      </c>
      <c r="F224" s="51"/>
      <c r="G224" s="51"/>
      <c r="H224" s="53"/>
      <c r="I224" s="51"/>
      <c r="J224" s="53"/>
      <c r="K224" s="51"/>
      <c r="L224" s="51"/>
      <c r="M224" s="12"/>
      <c r="N224" s="2"/>
      <c r="O224" s="2"/>
      <c r="P224" s="2"/>
      <c r="Q224" s="2"/>
    </row>
    <row r="225" thickTop="1" thickBot="1" ht="25" customHeight="1">
      <c r="A225" s="9"/>
      <c r="B225" s="1"/>
      <c r="C225" s="59">
        <v>745</v>
      </c>
      <c r="D225" s="1"/>
      <c r="E225" s="59" t="s">
        <v>369</v>
      </c>
      <c r="F225" s="1"/>
      <c r="G225" s="60" t="s">
        <v>77</v>
      </c>
      <c r="H225" s="61">
        <f>J180+J185+J190+J195+J200+J205+J210+J215+J220</f>
        <v>0</v>
      </c>
      <c r="I225" s="60" t="s">
        <v>78</v>
      </c>
      <c r="J225" s="62">
        <f>(L225-H225)</f>
        <v>0</v>
      </c>
      <c r="K225" s="60" t="s">
        <v>79</v>
      </c>
      <c r="L225" s="63">
        <f>L180+L185+L190+L195+L200+L205+L210+L215+L220</f>
        <v>0</v>
      </c>
      <c r="M225" s="12"/>
      <c r="N225" s="2"/>
      <c r="O225" s="2"/>
      <c r="P225" s="2"/>
      <c r="Q225" s="33">
        <f>0+Q180+Q185+Q190+Q195+Q200+Q205+Q210+Q215+Q220</f>
        <v>0</v>
      </c>
      <c r="R225" s="27">
        <f>0+R180+R185+R190+R195+R200+R205+R210+R215+R220</f>
        <v>0</v>
      </c>
      <c r="S225" s="64">
        <f>Q225*(1+J225)+R225</f>
        <v>0</v>
      </c>
    </row>
    <row r="226" thickTop="1" thickBot="1" ht="25" customHeight="1">
      <c r="A226" s="9"/>
      <c r="B226" s="65"/>
      <c r="C226" s="65"/>
      <c r="D226" s="65"/>
      <c r="E226" s="65"/>
      <c r="F226" s="65"/>
      <c r="G226" s="66" t="s">
        <v>80</v>
      </c>
      <c r="H226" s="67">
        <f>J180+J185+J190+J195+J200+J205+J210+J215+J220</f>
        <v>0</v>
      </c>
      <c r="I226" s="66" t="s">
        <v>81</v>
      </c>
      <c r="J226" s="68">
        <f>0+J225</f>
        <v>0</v>
      </c>
      <c r="K226" s="66" t="s">
        <v>82</v>
      </c>
      <c r="L226" s="69">
        <f>L180+L185+L190+L195+L200+L205+L210+L215+L220</f>
        <v>0</v>
      </c>
      <c r="M226" s="12"/>
      <c r="N226" s="2"/>
      <c r="O226" s="2"/>
      <c r="P226" s="2"/>
      <c r="Q226" s="2"/>
    </row>
    <row r="227" ht="40" customHeight="1">
      <c r="A227" s="9"/>
      <c r="B227" s="74" t="s">
        <v>490</v>
      </c>
      <c r="C227" s="1"/>
      <c r="D227" s="1"/>
      <c r="E227" s="1"/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1">
        <v>19</v>
      </c>
      <c r="C228" s="42" t="s">
        <v>491</v>
      </c>
      <c r="D228" s="42" t="s">
        <v>3</v>
      </c>
      <c r="E228" s="42" t="s">
        <v>492</v>
      </c>
      <c r="F228" s="42" t="s">
        <v>3</v>
      </c>
      <c r="G228" s="43" t="s">
        <v>243</v>
      </c>
      <c r="H228" s="44">
        <v>4</v>
      </c>
      <c r="I228" s="25">
        <f>ROUND(0,2)</f>
        <v>0</v>
      </c>
      <c r="J228" s="45">
        <f>ROUND(I228*H228,2)</f>
        <v>0</v>
      </c>
      <c r="K228" s="46">
        <v>0.20999999999999999</v>
      </c>
      <c r="L228" s="47">
        <f>IF(ISNUMBER(K228),ROUND(J228*(K228+1),2),0)</f>
        <v>0</v>
      </c>
      <c r="M228" s="12"/>
      <c r="N228" s="2"/>
      <c r="O228" s="2"/>
      <c r="P228" s="2"/>
      <c r="Q228" s="33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48" t="s">
        <v>45</v>
      </c>
      <c r="C229" s="1"/>
      <c r="D229" s="1"/>
      <c r="E229" s="49" t="s">
        <v>3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>
      <c r="A230" s="9"/>
      <c r="B230" s="48" t="s">
        <v>47</v>
      </c>
      <c r="C230" s="1"/>
      <c r="D230" s="1"/>
      <c r="E230" s="49" t="s">
        <v>493</v>
      </c>
      <c r="F230" s="1"/>
      <c r="G230" s="1"/>
      <c r="H230" s="40"/>
      <c r="I230" s="1"/>
      <c r="J230" s="40"/>
      <c r="K230" s="1"/>
      <c r="L230" s="1"/>
      <c r="M230" s="12"/>
      <c r="N230" s="2"/>
      <c r="O230" s="2"/>
      <c r="P230" s="2"/>
      <c r="Q230" s="2"/>
    </row>
    <row r="231">
      <c r="A231" s="9"/>
      <c r="B231" s="48" t="s">
        <v>48</v>
      </c>
      <c r="C231" s="1"/>
      <c r="D231" s="1"/>
      <c r="E231" s="49" t="s">
        <v>3</v>
      </c>
      <c r="F231" s="1"/>
      <c r="G231" s="1"/>
      <c r="H231" s="40"/>
      <c r="I231" s="1"/>
      <c r="J231" s="40"/>
      <c r="K231" s="1"/>
      <c r="L231" s="1"/>
      <c r="M231" s="12"/>
      <c r="N231" s="2"/>
      <c r="O231" s="2"/>
      <c r="P231" s="2"/>
      <c r="Q231" s="2"/>
    </row>
    <row r="232" thickBot="1">
      <c r="A232" s="9"/>
      <c r="B232" s="50" t="s">
        <v>50</v>
      </c>
      <c r="C232" s="51"/>
      <c r="D232" s="51"/>
      <c r="E232" s="52" t="s">
        <v>378</v>
      </c>
      <c r="F232" s="51"/>
      <c r="G232" s="51"/>
      <c r="H232" s="53"/>
      <c r="I232" s="51"/>
      <c r="J232" s="53"/>
      <c r="K232" s="51"/>
      <c r="L232" s="51"/>
      <c r="M232" s="12"/>
      <c r="N232" s="2"/>
      <c r="O232" s="2"/>
      <c r="P232" s="2"/>
      <c r="Q232" s="2"/>
    </row>
    <row r="233" thickTop="1">
      <c r="A233" s="9"/>
      <c r="B233" s="41">
        <v>25</v>
      </c>
      <c r="C233" s="42" t="s">
        <v>422</v>
      </c>
      <c r="D233" s="42" t="s">
        <v>3</v>
      </c>
      <c r="E233" s="42" t="s">
        <v>423</v>
      </c>
      <c r="F233" s="42" t="s">
        <v>3</v>
      </c>
      <c r="G233" s="43" t="s">
        <v>186</v>
      </c>
      <c r="H233" s="54">
        <v>191</v>
      </c>
      <c r="I233" s="55">
        <f>ROUND(0,2)</f>
        <v>0</v>
      </c>
      <c r="J233" s="56">
        <f>ROUND(I233*H233,2)</f>
        <v>0</v>
      </c>
      <c r="K233" s="57">
        <v>0.20999999999999999</v>
      </c>
      <c r="L233" s="58">
        <f>IF(ISNUMBER(K233),ROUND(J233*(K233+1),2),0)</f>
        <v>0</v>
      </c>
      <c r="M233" s="12"/>
      <c r="N233" s="2"/>
      <c r="O233" s="2"/>
      <c r="P233" s="2"/>
      <c r="Q233" s="33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48" t="s">
        <v>45</v>
      </c>
      <c r="C234" s="1"/>
      <c r="D234" s="1"/>
      <c r="E234" s="49" t="s">
        <v>494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>
      <c r="A235" s="9"/>
      <c r="B235" s="48" t="s">
        <v>47</v>
      </c>
      <c r="C235" s="1"/>
      <c r="D235" s="1"/>
      <c r="E235" s="49" t="s">
        <v>495</v>
      </c>
      <c r="F235" s="1"/>
      <c r="G235" s="1"/>
      <c r="H235" s="40"/>
      <c r="I235" s="1"/>
      <c r="J235" s="40"/>
      <c r="K235" s="1"/>
      <c r="L235" s="1"/>
      <c r="M235" s="12"/>
      <c r="N235" s="2"/>
      <c r="O235" s="2"/>
      <c r="P235" s="2"/>
      <c r="Q235" s="2"/>
    </row>
    <row r="236">
      <c r="A236" s="9"/>
      <c r="B236" s="48" t="s">
        <v>48</v>
      </c>
      <c r="C236" s="1"/>
      <c r="D236" s="1"/>
      <c r="E236" s="49" t="s">
        <v>3</v>
      </c>
      <c r="F236" s="1"/>
      <c r="G236" s="1"/>
      <c r="H236" s="40"/>
      <c r="I236" s="1"/>
      <c r="J236" s="40"/>
      <c r="K236" s="1"/>
      <c r="L236" s="1"/>
      <c r="M236" s="12"/>
      <c r="N236" s="2"/>
      <c r="O236" s="2"/>
      <c r="P236" s="2"/>
      <c r="Q236" s="2"/>
    </row>
    <row r="237" thickBot="1">
      <c r="A237" s="9"/>
      <c r="B237" s="50" t="s">
        <v>50</v>
      </c>
      <c r="C237" s="51"/>
      <c r="D237" s="51"/>
      <c r="E237" s="52" t="s">
        <v>378</v>
      </c>
      <c r="F237" s="51"/>
      <c r="G237" s="51"/>
      <c r="H237" s="53"/>
      <c r="I237" s="51"/>
      <c r="J237" s="53"/>
      <c r="K237" s="51"/>
      <c r="L237" s="51"/>
      <c r="M237" s="12"/>
      <c r="N237" s="2"/>
      <c r="O237" s="2"/>
      <c r="P237" s="2"/>
      <c r="Q237" s="2"/>
    </row>
    <row r="238" thickTop="1">
      <c r="A238" s="9"/>
      <c r="B238" s="41">
        <v>26</v>
      </c>
      <c r="C238" s="42" t="s">
        <v>426</v>
      </c>
      <c r="D238" s="42" t="s">
        <v>3</v>
      </c>
      <c r="E238" s="42" t="s">
        <v>427</v>
      </c>
      <c r="F238" s="42" t="s">
        <v>3</v>
      </c>
      <c r="G238" s="43" t="s">
        <v>243</v>
      </c>
      <c r="H238" s="54">
        <v>1</v>
      </c>
      <c r="I238" s="55">
        <f>ROUND(0,2)</f>
        <v>0</v>
      </c>
      <c r="J238" s="56">
        <f>ROUND(I238*H238,2)</f>
        <v>0</v>
      </c>
      <c r="K238" s="57">
        <v>0.20999999999999999</v>
      </c>
      <c r="L238" s="58">
        <f>IF(ISNUMBER(K238),ROUND(J238*(K238+1),2),0)</f>
        <v>0</v>
      </c>
      <c r="M238" s="12"/>
      <c r="N238" s="2"/>
      <c r="O238" s="2"/>
      <c r="P238" s="2"/>
      <c r="Q238" s="33">
        <f>IF(ISNUMBER(K238),IF(H238&gt;0,IF(I238&gt;0,J238,0),0),0)</f>
        <v>0</v>
      </c>
      <c r="R238" s="27">
        <f>IF(ISNUMBER(K238)=FALSE,J238,0)</f>
        <v>0</v>
      </c>
    </row>
    <row r="239">
      <c r="A239" s="9"/>
      <c r="B239" s="48" t="s">
        <v>45</v>
      </c>
      <c r="C239" s="1"/>
      <c r="D239" s="1"/>
      <c r="E239" s="49" t="s">
        <v>496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>
      <c r="A240" s="9"/>
      <c r="B240" s="48" t="s">
        <v>47</v>
      </c>
      <c r="C240" s="1"/>
      <c r="D240" s="1"/>
      <c r="E240" s="49" t="s">
        <v>497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>
      <c r="A241" s="9"/>
      <c r="B241" s="48" t="s">
        <v>48</v>
      </c>
      <c r="C241" s="1"/>
      <c r="D241" s="1"/>
      <c r="E241" s="49" t="s">
        <v>3</v>
      </c>
      <c r="F241" s="1"/>
      <c r="G241" s="1"/>
      <c r="H241" s="40"/>
      <c r="I241" s="1"/>
      <c r="J241" s="40"/>
      <c r="K241" s="1"/>
      <c r="L241" s="1"/>
      <c r="M241" s="12"/>
      <c r="N241" s="2"/>
      <c r="O241" s="2"/>
      <c r="P241" s="2"/>
      <c r="Q241" s="2"/>
    </row>
    <row r="242" thickBot="1">
      <c r="A242" s="9"/>
      <c r="B242" s="50" t="s">
        <v>50</v>
      </c>
      <c r="C242" s="51"/>
      <c r="D242" s="51"/>
      <c r="E242" s="52" t="s">
        <v>378</v>
      </c>
      <c r="F242" s="51"/>
      <c r="G242" s="51"/>
      <c r="H242" s="53"/>
      <c r="I242" s="51"/>
      <c r="J242" s="53"/>
      <c r="K242" s="51"/>
      <c r="L242" s="51"/>
      <c r="M242" s="12"/>
      <c r="N242" s="2"/>
      <c r="O242" s="2"/>
      <c r="P242" s="2"/>
      <c r="Q242" s="2"/>
    </row>
    <row r="243" thickTop="1">
      <c r="A243" s="9"/>
      <c r="B243" s="41">
        <v>28</v>
      </c>
      <c r="C243" s="42" t="s">
        <v>498</v>
      </c>
      <c r="D243" s="42" t="s">
        <v>3</v>
      </c>
      <c r="E243" s="42" t="s">
        <v>499</v>
      </c>
      <c r="F243" s="42" t="s">
        <v>3</v>
      </c>
      <c r="G243" s="43" t="s">
        <v>243</v>
      </c>
      <c r="H243" s="54">
        <v>4</v>
      </c>
      <c r="I243" s="55">
        <f>ROUND(0,2)</f>
        <v>0</v>
      </c>
      <c r="J243" s="56">
        <f>ROUND(I243*H243,2)</f>
        <v>0</v>
      </c>
      <c r="K243" s="57">
        <v>0.20999999999999999</v>
      </c>
      <c r="L243" s="58">
        <f>IF(ISNUMBER(K243),ROUND(J243*(K243+1),2),0)</f>
        <v>0</v>
      </c>
      <c r="M243" s="12"/>
      <c r="N243" s="2"/>
      <c r="O243" s="2"/>
      <c r="P243" s="2"/>
      <c r="Q243" s="33">
        <f>IF(ISNUMBER(K243),IF(H243&gt;0,IF(I243&gt;0,J243,0),0),0)</f>
        <v>0</v>
      </c>
      <c r="R243" s="27">
        <f>IF(ISNUMBER(K243)=FALSE,J243,0)</f>
        <v>0</v>
      </c>
    </row>
    <row r="244">
      <c r="A244" s="9"/>
      <c r="B244" s="48" t="s">
        <v>45</v>
      </c>
      <c r="C244" s="1"/>
      <c r="D244" s="1"/>
      <c r="E244" s="49" t="s">
        <v>500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>
      <c r="A245" s="9"/>
      <c r="B245" s="48" t="s">
        <v>47</v>
      </c>
      <c r="C245" s="1"/>
      <c r="D245" s="1"/>
      <c r="E245" s="49" t="s">
        <v>493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>
      <c r="A246" s="9"/>
      <c r="B246" s="48" t="s">
        <v>48</v>
      </c>
      <c r="C246" s="1"/>
      <c r="D246" s="1"/>
      <c r="E246" s="49" t="s">
        <v>3</v>
      </c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 thickBot="1">
      <c r="A247" s="9"/>
      <c r="B247" s="50" t="s">
        <v>50</v>
      </c>
      <c r="C247" s="51"/>
      <c r="D247" s="51"/>
      <c r="E247" s="52" t="s">
        <v>378</v>
      </c>
      <c r="F247" s="51"/>
      <c r="G247" s="51"/>
      <c r="H247" s="53"/>
      <c r="I247" s="51"/>
      <c r="J247" s="53"/>
      <c r="K247" s="51"/>
      <c r="L247" s="51"/>
      <c r="M247" s="12"/>
      <c r="N247" s="2"/>
      <c r="O247" s="2"/>
      <c r="P247" s="2"/>
      <c r="Q247" s="2"/>
    </row>
    <row r="248" thickTop="1">
      <c r="A248" s="9"/>
      <c r="B248" s="41">
        <v>29</v>
      </c>
      <c r="C248" s="42" t="s">
        <v>501</v>
      </c>
      <c r="D248" s="42" t="s">
        <v>3</v>
      </c>
      <c r="E248" s="42" t="s">
        <v>502</v>
      </c>
      <c r="F248" s="42" t="s">
        <v>3</v>
      </c>
      <c r="G248" s="43" t="s">
        <v>243</v>
      </c>
      <c r="H248" s="54">
        <v>5</v>
      </c>
      <c r="I248" s="55">
        <f>ROUND(0,2)</f>
        <v>0</v>
      </c>
      <c r="J248" s="56">
        <f>ROUND(I248*H248,2)</f>
        <v>0</v>
      </c>
      <c r="K248" s="57">
        <v>0.20999999999999999</v>
      </c>
      <c r="L248" s="58">
        <f>IF(ISNUMBER(K248),ROUND(J248*(K248+1),2),0)</f>
        <v>0</v>
      </c>
      <c r="M248" s="12"/>
      <c r="N248" s="2"/>
      <c r="O248" s="2"/>
      <c r="P248" s="2"/>
      <c r="Q248" s="33">
        <f>IF(ISNUMBER(K248),IF(H248&gt;0,IF(I248&gt;0,J248,0),0),0)</f>
        <v>0</v>
      </c>
      <c r="R248" s="27">
        <f>IF(ISNUMBER(K248)=FALSE,J248,0)</f>
        <v>0</v>
      </c>
    </row>
    <row r="249">
      <c r="A249" s="9"/>
      <c r="B249" s="48" t="s">
        <v>45</v>
      </c>
      <c r="C249" s="1"/>
      <c r="D249" s="1"/>
      <c r="E249" s="49" t="s">
        <v>503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>
      <c r="A250" s="9"/>
      <c r="B250" s="48" t="s">
        <v>47</v>
      </c>
      <c r="C250" s="1"/>
      <c r="D250" s="1"/>
      <c r="E250" s="49" t="s">
        <v>504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>
      <c r="A251" s="9"/>
      <c r="B251" s="48" t="s">
        <v>48</v>
      </c>
      <c r="C251" s="1"/>
      <c r="D251" s="1"/>
      <c r="E251" s="49" t="s">
        <v>3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 thickBot="1">
      <c r="A252" s="9"/>
      <c r="B252" s="50" t="s">
        <v>50</v>
      </c>
      <c r="C252" s="51"/>
      <c r="D252" s="51"/>
      <c r="E252" s="52" t="s">
        <v>378</v>
      </c>
      <c r="F252" s="51"/>
      <c r="G252" s="51"/>
      <c r="H252" s="53"/>
      <c r="I252" s="51"/>
      <c r="J252" s="53"/>
      <c r="K252" s="51"/>
      <c r="L252" s="51"/>
      <c r="M252" s="12"/>
      <c r="N252" s="2"/>
      <c r="O252" s="2"/>
      <c r="P252" s="2"/>
      <c r="Q252" s="2"/>
    </row>
    <row r="253" thickTop="1" thickBot="1" ht="25" customHeight="1">
      <c r="A253" s="9"/>
      <c r="B253" s="1"/>
      <c r="C253" s="59">
        <v>746</v>
      </c>
      <c r="D253" s="1"/>
      <c r="E253" s="59" t="s">
        <v>370</v>
      </c>
      <c r="F253" s="1"/>
      <c r="G253" s="60" t="s">
        <v>77</v>
      </c>
      <c r="H253" s="61">
        <f>J228+J233+J238+J243+J248</f>
        <v>0</v>
      </c>
      <c r="I253" s="60" t="s">
        <v>78</v>
      </c>
      <c r="J253" s="62">
        <f>(L253-H253)</f>
        <v>0</v>
      </c>
      <c r="K253" s="60" t="s">
        <v>79</v>
      </c>
      <c r="L253" s="63">
        <f>L228+L233+L238+L243+L248</f>
        <v>0</v>
      </c>
      <c r="M253" s="12"/>
      <c r="N253" s="2"/>
      <c r="O253" s="2"/>
      <c r="P253" s="2"/>
      <c r="Q253" s="33">
        <f>0+Q228+Q233+Q238+Q243+Q248</f>
        <v>0</v>
      </c>
      <c r="R253" s="27">
        <f>0+R228+R233+R238+R243+R248</f>
        <v>0</v>
      </c>
      <c r="S253" s="64">
        <f>Q253*(1+J253)+R253</f>
        <v>0</v>
      </c>
    </row>
    <row r="254" thickTop="1" thickBot="1" ht="25" customHeight="1">
      <c r="A254" s="9"/>
      <c r="B254" s="65"/>
      <c r="C254" s="65"/>
      <c r="D254" s="65"/>
      <c r="E254" s="65"/>
      <c r="F254" s="65"/>
      <c r="G254" s="66" t="s">
        <v>80</v>
      </c>
      <c r="H254" s="67">
        <f>J228+J233+J238+J243+J248</f>
        <v>0</v>
      </c>
      <c r="I254" s="66" t="s">
        <v>81</v>
      </c>
      <c r="J254" s="68">
        <f>0+J253</f>
        <v>0</v>
      </c>
      <c r="K254" s="66" t="s">
        <v>82</v>
      </c>
      <c r="L254" s="69">
        <f>L228+L233+L238+L243+L248</f>
        <v>0</v>
      </c>
      <c r="M254" s="12"/>
      <c r="N254" s="2"/>
      <c r="O254" s="2"/>
      <c r="P254" s="2"/>
      <c r="Q254" s="2"/>
    </row>
    <row r="255" ht="40" customHeight="1">
      <c r="A255" s="9"/>
      <c r="B255" s="74" t="s">
        <v>505</v>
      </c>
      <c r="C255" s="1"/>
      <c r="D255" s="1"/>
      <c r="E255" s="1"/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1">
        <v>1</v>
      </c>
      <c r="C256" s="42" t="s">
        <v>506</v>
      </c>
      <c r="D256" s="42" t="s">
        <v>3</v>
      </c>
      <c r="E256" s="42" t="s">
        <v>507</v>
      </c>
      <c r="F256" s="42" t="s">
        <v>3</v>
      </c>
      <c r="G256" s="43" t="s">
        <v>243</v>
      </c>
      <c r="H256" s="44">
        <v>2</v>
      </c>
      <c r="I256" s="25">
        <f>ROUND(0,2)</f>
        <v>0</v>
      </c>
      <c r="J256" s="45">
        <f>ROUND(I256*H256,2)</f>
        <v>0</v>
      </c>
      <c r="K256" s="46">
        <v>0.20999999999999999</v>
      </c>
      <c r="L256" s="47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45</v>
      </c>
      <c r="C257" s="1"/>
      <c r="D257" s="1"/>
      <c r="E257" s="49" t="s">
        <v>3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47</v>
      </c>
      <c r="C258" s="1"/>
      <c r="D258" s="1"/>
      <c r="E258" s="49" t="s">
        <v>463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48</v>
      </c>
      <c r="C259" s="1"/>
      <c r="D259" s="1"/>
      <c r="E259" s="49" t="s">
        <v>3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50</v>
      </c>
      <c r="C260" s="51"/>
      <c r="D260" s="51"/>
      <c r="E260" s="52" t="s">
        <v>378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59">
        <v>748</v>
      </c>
      <c r="D261" s="1"/>
      <c r="E261" s="59" t="s">
        <v>371</v>
      </c>
      <c r="F261" s="1"/>
      <c r="G261" s="60" t="s">
        <v>77</v>
      </c>
      <c r="H261" s="61">
        <f>0+J256</f>
        <v>0</v>
      </c>
      <c r="I261" s="60" t="s">
        <v>78</v>
      </c>
      <c r="J261" s="62">
        <f>(L261-H261)</f>
        <v>0</v>
      </c>
      <c r="K261" s="60" t="s">
        <v>79</v>
      </c>
      <c r="L261" s="63">
        <f>0+L256</f>
        <v>0</v>
      </c>
      <c r="M261" s="12"/>
      <c r="N261" s="2"/>
      <c r="O261" s="2"/>
      <c r="P261" s="2"/>
      <c r="Q261" s="33">
        <f>0+Q256</f>
        <v>0</v>
      </c>
      <c r="R261" s="27">
        <f>0+R256</f>
        <v>0</v>
      </c>
      <c r="S261" s="64">
        <f>Q261*(1+J261)+R261</f>
        <v>0</v>
      </c>
    </row>
    <row r="262" thickTop="1" thickBot="1" ht="25" customHeight="1">
      <c r="A262" s="9"/>
      <c r="B262" s="65"/>
      <c r="C262" s="65"/>
      <c r="D262" s="65"/>
      <c r="E262" s="65"/>
      <c r="F262" s="65"/>
      <c r="G262" s="66" t="s">
        <v>80</v>
      </c>
      <c r="H262" s="67">
        <f>0+J256</f>
        <v>0</v>
      </c>
      <c r="I262" s="66" t="s">
        <v>81</v>
      </c>
      <c r="J262" s="68">
        <f>0+J261</f>
        <v>0</v>
      </c>
      <c r="K262" s="66" t="s">
        <v>82</v>
      </c>
      <c r="L262" s="69">
        <f>0+L256</f>
        <v>0</v>
      </c>
      <c r="M262" s="12"/>
      <c r="N262" s="2"/>
      <c r="O262" s="2"/>
      <c r="P262" s="2"/>
      <c r="Q262" s="2"/>
    </row>
    <row r="263" ht="40" customHeight="1">
      <c r="A263" s="9"/>
      <c r="B263" s="74" t="s">
        <v>508</v>
      </c>
      <c r="C263" s="1"/>
      <c r="D263" s="1"/>
      <c r="E263" s="1"/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1">
        <v>36</v>
      </c>
      <c r="C264" s="42" t="s">
        <v>509</v>
      </c>
      <c r="D264" s="42" t="s">
        <v>3</v>
      </c>
      <c r="E264" s="42" t="s">
        <v>510</v>
      </c>
      <c r="F264" s="42" t="s">
        <v>3</v>
      </c>
      <c r="G264" s="43" t="s">
        <v>243</v>
      </c>
      <c r="H264" s="44">
        <v>2</v>
      </c>
      <c r="I264" s="25">
        <f>ROUND(0,2)</f>
        <v>0</v>
      </c>
      <c r="J264" s="45">
        <f>ROUND(I264*H264,2)</f>
        <v>0</v>
      </c>
      <c r="K264" s="46">
        <v>0.20999999999999999</v>
      </c>
      <c r="L264" s="47">
        <f>IF(ISNUMBER(K264),ROUND(J264*(K264+1),2),0)</f>
        <v>0</v>
      </c>
      <c r="M264" s="12"/>
      <c r="N264" s="2"/>
      <c r="O264" s="2"/>
      <c r="P264" s="2"/>
      <c r="Q264" s="33">
        <f>IF(ISNUMBER(K264),IF(H264&gt;0,IF(I264&gt;0,J264,0),0),0)</f>
        <v>0</v>
      </c>
      <c r="R264" s="27">
        <f>IF(ISNUMBER(K264)=FALSE,J264,0)</f>
        <v>0</v>
      </c>
    </row>
    <row r="265">
      <c r="A265" s="9"/>
      <c r="B265" s="48" t="s">
        <v>45</v>
      </c>
      <c r="C265" s="1"/>
      <c r="D265" s="1"/>
      <c r="E265" s="49" t="s">
        <v>3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>
      <c r="A266" s="9"/>
      <c r="B266" s="48" t="s">
        <v>47</v>
      </c>
      <c r="C266" s="1"/>
      <c r="D266" s="1"/>
      <c r="E266" s="49" t="s">
        <v>381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>
      <c r="A267" s="9"/>
      <c r="B267" s="48" t="s">
        <v>48</v>
      </c>
      <c r="C267" s="1"/>
      <c r="D267" s="1"/>
      <c r="E267" s="49" t="s">
        <v>3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 thickBot="1">
      <c r="A268" s="9"/>
      <c r="B268" s="50" t="s">
        <v>50</v>
      </c>
      <c r="C268" s="51"/>
      <c r="D268" s="51"/>
      <c r="E268" s="52" t="s">
        <v>378</v>
      </c>
      <c r="F268" s="51"/>
      <c r="G268" s="51"/>
      <c r="H268" s="53"/>
      <c r="I268" s="51"/>
      <c r="J268" s="53"/>
      <c r="K268" s="51"/>
      <c r="L268" s="51"/>
      <c r="M268" s="12"/>
      <c r="N268" s="2"/>
      <c r="O268" s="2"/>
      <c r="P268" s="2"/>
      <c r="Q268" s="2"/>
    </row>
    <row r="269" thickTop="1">
      <c r="A269" s="9"/>
      <c r="B269" s="41">
        <v>44</v>
      </c>
      <c r="C269" s="42" t="s">
        <v>511</v>
      </c>
      <c r="D269" s="42" t="s">
        <v>3</v>
      </c>
      <c r="E269" s="42" t="s">
        <v>512</v>
      </c>
      <c r="F269" s="42" t="s">
        <v>3</v>
      </c>
      <c r="G269" s="43" t="s">
        <v>44</v>
      </c>
      <c r="H269" s="54">
        <v>1</v>
      </c>
      <c r="I269" s="55">
        <f>ROUND(0,2)</f>
        <v>0</v>
      </c>
      <c r="J269" s="56">
        <f>ROUND(I269*H269,2)</f>
        <v>0</v>
      </c>
      <c r="K269" s="57">
        <v>0.20999999999999999</v>
      </c>
      <c r="L269" s="58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45</v>
      </c>
      <c r="C270" s="1"/>
      <c r="D270" s="1"/>
      <c r="E270" s="49" t="s">
        <v>3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47</v>
      </c>
      <c r="C271" s="1"/>
      <c r="D271" s="1"/>
      <c r="E271" s="49" t="s">
        <v>497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48</v>
      </c>
      <c r="C272" s="1"/>
      <c r="D272" s="1"/>
      <c r="E272" s="49" t="s">
        <v>3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50</v>
      </c>
      <c r="C273" s="51"/>
      <c r="D273" s="51"/>
      <c r="E273" s="52" t="s">
        <v>378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45</v>
      </c>
      <c r="C274" s="42" t="s">
        <v>513</v>
      </c>
      <c r="D274" s="42" t="s">
        <v>3</v>
      </c>
      <c r="E274" s="42" t="s">
        <v>514</v>
      </c>
      <c r="F274" s="42" t="s">
        <v>3</v>
      </c>
      <c r="G274" s="43" t="s">
        <v>44</v>
      </c>
      <c r="H274" s="54">
        <v>1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45</v>
      </c>
      <c r="C275" s="1"/>
      <c r="D275" s="1"/>
      <c r="E275" s="49" t="s">
        <v>3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47</v>
      </c>
      <c r="C276" s="1"/>
      <c r="D276" s="1"/>
      <c r="E276" s="49" t="s">
        <v>497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48</v>
      </c>
      <c r="C277" s="1"/>
      <c r="D277" s="1"/>
      <c r="E277" s="49" t="s">
        <v>3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50</v>
      </c>
      <c r="C278" s="51"/>
      <c r="D278" s="51"/>
      <c r="E278" s="52" t="s">
        <v>378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46</v>
      </c>
      <c r="C279" s="42" t="s">
        <v>515</v>
      </c>
      <c r="D279" s="42" t="s">
        <v>3</v>
      </c>
      <c r="E279" s="42" t="s">
        <v>516</v>
      </c>
      <c r="F279" s="42" t="s">
        <v>3</v>
      </c>
      <c r="G279" s="43" t="s">
        <v>44</v>
      </c>
      <c r="H279" s="54">
        <v>1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45</v>
      </c>
      <c r="C280" s="1"/>
      <c r="D280" s="1"/>
      <c r="E280" s="49" t="s">
        <v>3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47</v>
      </c>
      <c r="C281" s="1"/>
      <c r="D281" s="1"/>
      <c r="E281" s="49" t="s">
        <v>497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48</v>
      </c>
      <c r="C282" s="1"/>
      <c r="D282" s="1"/>
      <c r="E282" s="49" t="s">
        <v>3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50</v>
      </c>
      <c r="C283" s="51"/>
      <c r="D283" s="51"/>
      <c r="E283" s="52" t="s">
        <v>378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47</v>
      </c>
      <c r="C284" s="42" t="s">
        <v>517</v>
      </c>
      <c r="D284" s="42" t="s">
        <v>3</v>
      </c>
      <c r="E284" s="42" t="s">
        <v>518</v>
      </c>
      <c r="F284" s="42" t="s">
        <v>3</v>
      </c>
      <c r="G284" s="43" t="s">
        <v>44</v>
      </c>
      <c r="H284" s="54">
        <v>1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45</v>
      </c>
      <c r="C285" s="1"/>
      <c r="D285" s="1"/>
      <c r="E285" s="49" t="s">
        <v>3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47</v>
      </c>
      <c r="C286" s="1"/>
      <c r="D286" s="1"/>
      <c r="E286" s="49" t="s">
        <v>497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48</v>
      </c>
      <c r="C287" s="1"/>
      <c r="D287" s="1"/>
      <c r="E287" s="49" t="s">
        <v>3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50</v>
      </c>
      <c r="C288" s="51"/>
      <c r="D288" s="51"/>
      <c r="E288" s="52" t="s">
        <v>378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48</v>
      </c>
      <c r="C289" s="42" t="s">
        <v>519</v>
      </c>
      <c r="D289" s="42" t="s">
        <v>3</v>
      </c>
      <c r="E289" s="42" t="s">
        <v>520</v>
      </c>
      <c r="F289" s="42" t="s">
        <v>3</v>
      </c>
      <c r="G289" s="43" t="s">
        <v>44</v>
      </c>
      <c r="H289" s="54">
        <v>1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45</v>
      </c>
      <c r="C290" s="1"/>
      <c r="D290" s="1"/>
      <c r="E290" s="49" t="s">
        <v>3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47</v>
      </c>
      <c r="C291" s="1"/>
      <c r="D291" s="1"/>
      <c r="E291" s="49" t="s">
        <v>497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48</v>
      </c>
      <c r="C292" s="1"/>
      <c r="D292" s="1"/>
      <c r="E292" s="49" t="s">
        <v>3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50</v>
      </c>
      <c r="C293" s="51"/>
      <c r="D293" s="51"/>
      <c r="E293" s="52" t="s">
        <v>378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49</v>
      </c>
      <c r="C294" s="42" t="s">
        <v>521</v>
      </c>
      <c r="D294" s="42" t="s">
        <v>3</v>
      </c>
      <c r="E294" s="42" t="s">
        <v>522</v>
      </c>
      <c r="F294" s="42" t="s">
        <v>3</v>
      </c>
      <c r="G294" s="43" t="s">
        <v>44</v>
      </c>
      <c r="H294" s="54">
        <v>1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45</v>
      </c>
      <c r="C295" s="1"/>
      <c r="D295" s="1"/>
      <c r="E295" s="49" t="s">
        <v>3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47</v>
      </c>
      <c r="C296" s="1"/>
      <c r="D296" s="1"/>
      <c r="E296" s="49" t="s">
        <v>497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48</v>
      </c>
      <c r="C297" s="1"/>
      <c r="D297" s="1"/>
      <c r="E297" s="49" t="s">
        <v>3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50</v>
      </c>
      <c r="C298" s="51"/>
      <c r="D298" s="51"/>
      <c r="E298" s="52" t="s">
        <v>378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50</v>
      </c>
      <c r="C299" s="42" t="s">
        <v>523</v>
      </c>
      <c r="D299" s="42" t="s">
        <v>3</v>
      </c>
      <c r="E299" s="42" t="s">
        <v>524</v>
      </c>
      <c r="F299" s="42" t="s">
        <v>3</v>
      </c>
      <c r="G299" s="43" t="s">
        <v>44</v>
      </c>
      <c r="H299" s="54">
        <v>1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45</v>
      </c>
      <c r="C300" s="1"/>
      <c r="D300" s="1"/>
      <c r="E300" s="49" t="s">
        <v>3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47</v>
      </c>
      <c r="C301" s="1"/>
      <c r="D301" s="1"/>
      <c r="E301" s="49" t="s">
        <v>497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48</v>
      </c>
      <c r="C302" s="1"/>
      <c r="D302" s="1"/>
      <c r="E302" s="49" t="s">
        <v>3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50</v>
      </c>
      <c r="C303" s="51"/>
      <c r="D303" s="51"/>
      <c r="E303" s="52" t="s">
        <v>378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51</v>
      </c>
      <c r="C304" s="42" t="s">
        <v>525</v>
      </c>
      <c r="D304" s="42" t="s">
        <v>3</v>
      </c>
      <c r="E304" s="42" t="s">
        <v>526</v>
      </c>
      <c r="F304" s="42" t="s">
        <v>3</v>
      </c>
      <c r="G304" s="43" t="s">
        <v>44</v>
      </c>
      <c r="H304" s="54">
        <v>1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45</v>
      </c>
      <c r="C305" s="1"/>
      <c r="D305" s="1"/>
      <c r="E305" s="49" t="s">
        <v>3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47</v>
      </c>
      <c r="C306" s="1"/>
      <c r="D306" s="1"/>
      <c r="E306" s="49" t="s">
        <v>497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48</v>
      </c>
      <c r="C307" s="1"/>
      <c r="D307" s="1"/>
      <c r="E307" s="49" t="s">
        <v>3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50</v>
      </c>
      <c r="C308" s="51"/>
      <c r="D308" s="51"/>
      <c r="E308" s="52" t="s">
        <v>378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>
      <c r="A309" s="9"/>
      <c r="B309" s="41">
        <v>52</v>
      </c>
      <c r="C309" s="42" t="s">
        <v>527</v>
      </c>
      <c r="D309" s="42" t="s">
        <v>3</v>
      </c>
      <c r="E309" s="42" t="s">
        <v>528</v>
      </c>
      <c r="F309" s="42" t="s">
        <v>3</v>
      </c>
      <c r="G309" s="43" t="s">
        <v>44</v>
      </c>
      <c r="H309" s="54">
        <v>1</v>
      </c>
      <c r="I309" s="55">
        <f>ROUND(0,2)</f>
        <v>0</v>
      </c>
      <c r="J309" s="56">
        <f>ROUND(I309*H309,2)</f>
        <v>0</v>
      </c>
      <c r="K309" s="57">
        <v>0.20999999999999999</v>
      </c>
      <c r="L309" s="58">
        <f>IF(ISNUMBER(K309),ROUND(J309*(K309+1),2),0)</f>
        <v>0</v>
      </c>
      <c r="M309" s="12"/>
      <c r="N309" s="2"/>
      <c r="O309" s="2"/>
      <c r="P309" s="2"/>
      <c r="Q309" s="33">
        <f>IF(ISNUMBER(K309),IF(H309&gt;0,IF(I309&gt;0,J309,0),0),0)</f>
        <v>0</v>
      </c>
      <c r="R309" s="27">
        <f>IF(ISNUMBER(K309)=FALSE,J309,0)</f>
        <v>0</v>
      </c>
    </row>
    <row r="310">
      <c r="A310" s="9"/>
      <c r="B310" s="48" t="s">
        <v>45</v>
      </c>
      <c r="C310" s="1"/>
      <c r="D310" s="1"/>
      <c r="E310" s="49" t="s">
        <v>3</v>
      </c>
      <c r="F310" s="1"/>
      <c r="G310" s="1"/>
      <c r="H310" s="40"/>
      <c r="I310" s="1"/>
      <c r="J310" s="40"/>
      <c r="K310" s="1"/>
      <c r="L310" s="1"/>
      <c r="M310" s="12"/>
      <c r="N310" s="2"/>
      <c r="O310" s="2"/>
      <c r="P310" s="2"/>
      <c r="Q310" s="2"/>
    </row>
    <row r="311">
      <c r="A311" s="9"/>
      <c r="B311" s="48" t="s">
        <v>47</v>
      </c>
      <c r="C311" s="1"/>
      <c r="D311" s="1"/>
      <c r="E311" s="49" t="s">
        <v>497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48</v>
      </c>
      <c r="C312" s="1"/>
      <c r="D312" s="1"/>
      <c r="E312" s="49" t="s">
        <v>3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 thickBot="1">
      <c r="A313" s="9"/>
      <c r="B313" s="50" t="s">
        <v>50</v>
      </c>
      <c r="C313" s="51"/>
      <c r="D313" s="51"/>
      <c r="E313" s="52" t="s">
        <v>378</v>
      </c>
      <c r="F313" s="51"/>
      <c r="G313" s="51"/>
      <c r="H313" s="53"/>
      <c r="I313" s="51"/>
      <c r="J313" s="53"/>
      <c r="K313" s="51"/>
      <c r="L313" s="51"/>
      <c r="M313" s="12"/>
      <c r="N313" s="2"/>
      <c r="O313" s="2"/>
      <c r="P313" s="2"/>
      <c r="Q313" s="2"/>
    </row>
    <row r="314" thickTop="1" thickBot="1" ht="25" customHeight="1">
      <c r="A314" s="9"/>
      <c r="B314" s="1"/>
      <c r="C314" s="59">
        <v>749</v>
      </c>
      <c r="D314" s="1"/>
      <c r="E314" s="59" t="s">
        <v>372</v>
      </c>
      <c r="F314" s="1"/>
      <c r="G314" s="60" t="s">
        <v>77</v>
      </c>
      <c r="H314" s="61">
        <f>J264+J269+J274+J279+J284+J289+J294+J299+J304+J309</f>
        <v>0</v>
      </c>
      <c r="I314" s="60" t="s">
        <v>78</v>
      </c>
      <c r="J314" s="62">
        <f>(L314-H314)</f>
        <v>0</v>
      </c>
      <c r="K314" s="60" t="s">
        <v>79</v>
      </c>
      <c r="L314" s="63">
        <f>L264+L269+L274+L279+L284+L289+L294+L299+L304+L309</f>
        <v>0</v>
      </c>
      <c r="M314" s="12"/>
      <c r="N314" s="2"/>
      <c r="O314" s="2"/>
      <c r="P314" s="2"/>
      <c r="Q314" s="33">
        <f>0+Q264+Q269+Q274+Q279+Q284+Q289+Q294+Q299+Q304+Q309</f>
        <v>0</v>
      </c>
      <c r="R314" s="27">
        <f>0+R264+R269+R274+R279+R284+R289+R294+R299+R304+R309</f>
        <v>0</v>
      </c>
      <c r="S314" s="64">
        <f>Q314*(1+J314)+R314</f>
        <v>0</v>
      </c>
    </row>
    <row r="315" thickTop="1" thickBot="1" ht="25" customHeight="1">
      <c r="A315" s="9"/>
      <c r="B315" s="65"/>
      <c r="C315" s="65"/>
      <c r="D315" s="65"/>
      <c r="E315" s="65"/>
      <c r="F315" s="65"/>
      <c r="G315" s="66" t="s">
        <v>80</v>
      </c>
      <c r="H315" s="67">
        <f>J264+J269+J274+J279+J284+J289+J294+J299+J304+J309</f>
        <v>0</v>
      </c>
      <c r="I315" s="66" t="s">
        <v>81</v>
      </c>
      <c r="J315" s="68">
        <f>0+J314</f>
        <v>0</v>
      </c>
      <c r="K315" s="66" t="s">
        <v>82</v>
      </c>
      <c r="L315" s="69">
        <f>L264+L269+L274+L279+L284+L289+L294+L299+L304+L309</f>
        <v>0</v>
      </c>
      <c r="M315" s="12"/>
      <c r="N315" s="2"/>
      <c r="O315" s="2"/>
      <c r="P315" s="2"/>
      <c r="Q315" s="2"/>
    </row>
    <row r="316">
      <c r="A316" s="13"/>
      <c r="B316" s="4"/>
      <c r="C316" s="4"/>
      <c r="D316" s="4"/>
      <c r="E316" s="4"/>
      <c r="F316" s="4"/>
      <c r="G316" s="4"/>
      <c r="H316" s="70"/>
      <c r="I316" s="4"/>
      <c r="J316" s="70"/>
      <c r="K316" s="4"/>
      <c r="L316" s="4"/>
      <c r="M316" s="14"/>
      <c r="N316" s="2"/>
      <c r="O316" s="2"/>
      <c r="P316" s="2"/>
      <c r="Q316" s="2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"/>
      <c r="O317" s="2"/>
      <c r="P317" s="2"/>
      <c r="Q317" s="2"/>
    </row>
  </sheetData>
  <mergeCells count="23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8:L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9:L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227:L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5:L255"/>
    <mergeCell ref="B257:D257"/>
    <mergeCell ref="B258:D258"/>
    <mergeCell ref="B259:D259"/>
    <mergeCell ref="B260:D260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263:L26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2024-01-03T09:43:01Z</dcterms:modified>
</cp:coreProperties>
</file>